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C525B6FC-D9F0-4A83-AB42-B14F2C13618C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P1693" i="1" a="1"/>
  <c r="P1693" i="1" s="1"/>
  <c r="Q1693" i="1" a="1"/>
  <c r="Q1693" i="1" s="1"/>
  <c r="N1693" i="1" a="1"/>
  <c r="N1693" i="1" s="1"/>
  <c r="M1693" i="1" a="1"/>
  <c r="M1693" i="1" s="1"/>
  <c r="L1693" i="1" a="1"/>
  <c r="L1693" i="1" s="1"/>
  <c r="K1693" i="1" a="1"/>
  <c r="K1693" i="1" s="1"/>
  <c r="J1693" i="1" a="1"/>
  <c r="J1693" i="1" s="1"/>
  <c r="F1693" i="1" a="1"/>
  <c r="F1693" i="1" s="1"/>
  <c r="I1693" i="1" a="1"/>
  <c r="I1693" i="1" s="1"/>
  <c r="H1693" i="1" a="1"/>
  <c r="H1693" i="1"/>
  <c r="O1693" i="1" a="1"/>
  <c r="O1693" i="1" s="1"/>
  <c r="G1693" i="1" a="1"/>
  <c r="G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K1320" i="1" a="1"/>
  <c r="K1320" i="1" s="1"/>
  <c r="J1319" i="1" a="1"/>
  <c r="J1319" i="1" s="1"/>
  <c r="M1320" i="1" a="1"/>
  <c r="M1320" i="1" s="1"/>
  <c r="H1320" i="1" a="1"/>
  <c r="H1320" i="1"/>
  <c r="L1320" i="1" a="1"/>
  <c r="L1320" i="1" s="1"/>
  <c r="Q1319" i="1" a="1"/>
  <c r="Q1319" i="1" s="1"/>
  <c r="I1319" i="1" a="1"/>
  <c r="I1319" i="1"/>
  <c r="N1319" i="1" a="1"/>
  <c r="N1319" i="1"/>
  <c r="F1320" i="1" a="1"/>
  <c r="F1320" i="1" s="1"/>
  <c r="M1319" i="1" a="1"/>
  <c r="M1319" i="1" s="1"/>
  <c r="L1319" i="1" a="1"/>
  <c r="L1319" i="1" s="1"/>
  <c r="P1319" i="1" a="1"/>
  <c r="P1319" i="1" s="1"/>
  <c r="K1319" i="1" a="1"/>
  <c r="K1319" i="1" s="1"/>
  <c r="H1319" i="1" a="1"/>
  <c r="H1319" i="1" s="1"/>
  <c r="Q1320" i="1" a="1"/>
  <c r="Q1320" i="1" s="1"/>
  <c r="P1320" i="1" a="1"/>
  <c r="P1320" i="1" s="1"/>
  <c r="I1320" i="1" a="1"/>
  <c r="I1320" i="1" s="1"/>
  <c r="G1320" i="1" a="1"/>
  <c r="G1320" i="1" s="1"/>
  <c r="O1320" i="1" a="1"/>
  <c r="O1320" i="1" s="1"/>
  <c r="N1320" i="1" a="1"/>
  <c r="N1320" i="1" s="1"/>
  <c r="J1320" i="1" a="1"/>
  <c r="J1320" i="1" s="1"/>
  <c r="O1319" i="1" a="1"/>
  <c r="O1319" i="1" s="1"/>
  <c r="P1317" i="1" a="1"/>
  <c r="P1317" i="1" s="1"/>
  <c r="G1319" i="1" a="1"/>
  <c r="G1319" i="1" s="1"/>
  <c r="F1319" i="1" a="1"/>
  <c r="F1319" i="1" s="1"/>
  <c r="F1318" i="1" a="1"/>
  <c r="F1318" i="1" s="1"/>
  <c r="Q1318" i="1" a="1"/>
  <c r="Q1318" i="1" s="1"/>
  <c r="P1318" i="1" a="1"/>
  <c r="P1318" i="1" s="1"/>
  <c r="O1318" i="1" a="1"/>
  <c r="O1318" i="1"/>
  <c r="N1317" i="1" a="1"/>
  <c r="N1317" i="1" s="1"/>
  <c r="M1317" i="1" a="1"/>
  <c r="M1317" i="1" s="1"/>
  <c r="K1317" i="1" a="1"/>
  <c r="K1317" i="1" s="1"/>
  <c r="N1318" i="1" a="1"/>
  <c r="N1318" i="1" s="1"/>
  <c r="M1318" i="1" a="1"/>
  <c r="M1318" i="1" s="1"/>
  <c r="L1318" i="1" a="1"/>
  <c r="L1318" i="1" s="1"/>
  <c r="Q1317" i="1" a="1"/>
  <c r="Q1317" i="1" s="1"/>
  <c r="G1318" i="1" a="1"/>
  <c r="G1318" i="1" s="1"/>
  <c r="L1317" i="1" a="1"/>
  <c r="L1317" i="1" s="1"/>
  <c r="K1318" i="1" a="1"/>
  <c r="K1318" i="1" s="1"/>
  <c r="J1318" i="1" a="1"/>
  <c r="J1318" i="1" s="1"/>
  <c r="I1318" i="1" a="1"/>
  <c r="I1318" i="1" s="1"/>
  <c r="H1318" i="1" a="1"/>
  <c r="H1318" i="1"/>
  <c r="O1317" i="1" a="1"/>
  <c r="O1317" i="1"/>
  <c r="J1317" i="1" a="1"/>
  <c r="J1317" i="1" s="1"/>
  <c r="I1317" i="1" a="1"/>
  <c r="I1317" i="1" s="1"/>
  <c r="H1317" i="1" a="1"/>
  <c r="H1317" i="1" s="1"/>
  <c r="G1317" i="1" a="1"/>
  <c r="G1317" i="1" s="1"/>
  <c r="F1317" i="1" a="1"/>
  <c r="F1317" i="1" s="1"/>
  <c r="Q1262" i="1" a="1"/>
  <c r="Q1262" i="1" s="1"/>
  <c r="M1262" i="1" a="1"/>
  <c r="M1262" i="1" s="1"/>
  <c r="M1263" i="1" a="1"/>
  <c r="M1263" i="1" s="1"/>
  <c r="P1263" i="1" a="1"/>
  <c r="P1263" i="1" s="1"/>
  <c r="H1262" i="1" a="1"/>
  <c r="H1262" i="1" s="1"/>
  <c r="L1262" i="1" a="1"/>
  <c r="L1262" i="1" s="1"/>
  <c r="P1262" i="1" a="1"/>
  <c r="P1262" i="1" s="1"/>
  <c r="L1263" i="1" a="1"/>
  <c r="L1263" i="1" s="1"/>
  <c r="N1262" i="1" a="1"/>
  <c r="N1262" i="1" s="1"/>
  <c r="H1263" i="1" a="1"/>
  <c r="H1263" i="1" s="1"/>
  <c r="Q1263" i="1" a="1"/>
  <c r="Q1263" i="1" s="1"/>
  <c r="G1262" i="1" a="1"/>
  <c r="G1262" i="1"/>
  <c r="I1263" i="1" a="1"/>
  <c r="I1263" i="1" s="1"/>
  <c r="F1263" i="1" a="1"/>
  <c r="F1263" i="1" s="1"/>
  <c r="J1263" i="1" a="1"/>
  <c r="J1263" i="1" s="1"/>
  <c r="N1263" i="1" a="1"/>
  <c r="N1263" i="1" s="1"/>
  <c r="K1263" i="1" a="1"/>
  <c r="K1263" i="1" s="1"/>
  <c r="O1263" i="1" a="1"/>
  <c r="O1263" i="1" s="1"/>
  <c r="K1262" i="1" a="1"/>
  <c r="K1262" i="1" s="1"/>
  <c r="G1263" i="1" a="1"/>
  <c r="G1263" i="1"/>
  <c r="J1262" i="1" a="1"/>
  <c r="J1262" i="1" s="1"/>
  <c r="O1262" i="1" a="1"/>
  <c r="O1262" i="1" s="1"/>
  <c r="I1262" i="1" a="1"/>
  <c r="I1262" i="1" s="1"/>
  <c r="O1256" i="1" a="1"/>
  <c r="O1256" i="1" s="1"/>
  <c r="F1260" i="1" a="1"/>
  <c r="F1260" i="1" s="1"/>
  <c r="K1259" i="1" a="1"/>
  <c r="K1259" i="1" s="1"/>
  <c r="O1257" i="1" a="1"/>
  <c r="O1257" i="1" s="1"/>
  <c r="L1257" i="1" a="1"/>
  <c r="L1257" i="1" s="1"/>
  <c r="F1262" i="1" a="1"/>
  <c r="F1262" i="1" s="1"/>
  <c r="Q1261" i="1" a="1"/>
  <c r="Q1261" i="1" s="1"/>
  <c r="M1261" i="1" a="1"/>
  <c r="M1261" i="1" s="1"/>
  <c r="O1261" i="1" a="1"/>
  <c r="O1261" i="1" s="1"/>
  <c r="M1258" i="1" a="1"/>
  <c r="M1258" i="1" s="1"/>
  <c r="I1258" i="1" a="1"/>
  <c r="I1258" i="1"/>
  <c r="I1261" i="1" a="1"/>
  <c r="I1261" i="1" s="1"/>
  <c r="G1261" i="1" a="1"/>
  <c r="G1261" i="1" s="1"/>
  <c r="I1260" i="1" a="1"/>
  <c r="I1260" i="1" s="1"/>
  <c r="H1259" i="1" a="1"/>
  <c r="H1259" i="1" s="1"/>
  <c r="G1260" i="1" a="1"/>
  <c r="G1260" i="1" s="1"/>
  <c r="P1261" i="1" a="1"/>
  <c r="P1261" i="1" s="1"/>
  <c r="L1258" i="1" a="1"/>
  <c r="L1258" i="1" s="1"/>
  <c r="L1261" i="1" a="1"/>
  <c r="L1261" i="1" s="1"/>
  <c r="J1261" i="1" a="1"/>
  <c r="J1261" i="1" s="1"/>
  <c r="P1260" i="1" a="1"/>
  <c r="P1260" i="1" s="1"/>
  <c r="G1259" i="1" a="1"/>
  <c r="G1259" i="1" s="1"/>
  <c r="J1258" i="1" a="1"/>
  <c r="J1258" i="1" s="1"/>
  <c r="F1257" i="1" a="1"/>
  <c r="F1257" i="1" s="1"/>
  <c r="P1256" i="1" a="1"/>
  <c r="P1256" i="1"/>
  <c r="F1258" i="1" a="1"/>
  <c r="F1258" i="1" s="1"/>
  <c r="G1257" i="1" a="1"/>
  <c r="G1257" i="1" s="1"/>
  <c r="N1257" i="1" a="1"/>
  <c r="N1257" i="1" s="1"/>
  <c r="H1257" i="1" a="1"/>
  <c r="H1257" i="1" s="1"/>
  <c r="H1261" i="1" a="1"/>
  <c r="H1261" i="1" s="1"/>
  <c r="K1260" i="1" a="1"/>
  <c r="K1260" i="1" s="1"/>
  <c r="J1260" i="1" a="1"/>
  <c r="J1260" i="1" s="1"/>
  <c r="J1259" i="1" a="1"/>
  <c r="J1259" i="1" s="1"/>
  <c r="P1258" i="1" a="1"/>
  <c r="P1258" i="1" s="1"/>
  <c r="Q1257" i="1" a="1"/>
  <c r="Q1257" i="1" s="1"/>
  <c r="K1257" i="1" a="1"/>
  <c r="K1257" i="1" s="1"/>
  <c r="O1258" i="1" a="1"/>
  <c r="O1258" i="1" s="1"/>
  <c r="Q1258" i="1" a="1"/>
  <c r="Q1258" i="1" s="1"/>
  <c r="Q1256" i="1" a="1"/>
  <c r="Q1256" i="1" s="1"/>
  <c r="H1258" i="1" a="1"/>
  <c r="H1258" i="1" s="1"/>
  <c r="M1257" i="1" a="1"/>
  <c r="M1257" i="1" s="1"/>
  <c r="N1261" i="1" a="1"/>
  <c r="N1261" i="1" s="1"/>
  <c r="K1261" i="1" a="1"/>
  <c r="K1261" i="1" s="1"/>
  <c r="K1258" i="1" a="1"/>
  <c r="K1258" i="1" s="1"/>
  <c r="G1258" i="1" a="1"/>
  <c r="G1258" i="1" s="1"/>
  <c r="F1261" i="1" a="1"/>
  <c r="F1261" i="1" s="1"/>
  <c r="Q1260" i="1" a="1"/>
  <c r="Q1260" i="1" s="1"/>
  <c r="O1260" i="1" a="1"/>
  <c r="O1260" i="1" s="1"/>
  <c r="Q1259" i="1" a="1"/>
  <c r="Q1259" i="1" s="1"/>
  <c r="I1259" i="1" a="1"/>
  <c r="I1259" i="1" s="1"/>
  <c r="F1259" i="1" a="1"/>
  <c r="F1259" i="1" s="1"/>
  <c r="J1257" i="1" a="1"/>
  <c r="J1257" i="1" s="1"/>
  <c r="N1260" i="1" a="1"/>
  <c r="N1260" i="1"/>
  <c r="P1259" i="1" a="1"/>
  <c r="P1259" i="1" s="1"/>
  <c r="M1260" i="1" a="1"/>
  <c r="M1260" i="1" s="1"/>
  <c r="L1259" i="1" a="1"/>
  <c r="L1259" i="1" s="1"/>
  <c r="L1260" i="1" a="1"/>
  <c r="L1260" i="1" s="1"/>
  <c r="I1257" i="1" a="1"/>
  <c r="I1257" i="1" s="1"/>
  <c r="H1260" i="1" a="1"/>
  <c r="H1260" i="1" s="1"/>
  <c r="N1258" i="1" a="1"/>
  <c r="N1258" i="1" s="1"/>
  <c r="O1259" i="1" a="1"/>
  <c r="O1259" i="1" s="1"/>
  <c r="N1259" i="1" a="1"/>
  <c r="N1259" i="1" s="1"/>
  <c r="M1259" i="1" a="1"/>
  <c r="M1259" i="1" s="1"/>
  <c r="P1257" i="1" a="1"/>
  <c r="P1257" i="1" s="1"/>
  <c r="G1253" i="1" a="1"/>
  <c r="G1253" i="1" s="1"/>
  <c r="O1251" i="1" a="1"/>
  <c r="O1251" i="1" s="1"/>
  <c r="J1254" i="1" a="1"/>
  <c r="J1254" i="1" s="1"/>
  <c r="O1253" i="1" a="1"/>
  <c r="O1253" i="1" s="1"/>
  <c r="Q1251" i="1" a="1"/>
  <c r="Q1251" i="1" s="1"/>
  <c r="Q1252" i="1" a="1"/>
  <c r="Q1252" i="1" s="1"/>
  <c r="F1254" i="1" a="1"/>
  <c r="F1254" i="1" s="1"/>
  <c r="H1252" i="1" a="1"/>
  <c r="H1252" i="1" s="1"/>
  <c r="L1251" i="1" a="1"/>
  <c r="L1251" i="1" s="1"/>
  <c r="N1256" i="1" a="1"/>
  <c r="N1256" i="1" s="1"/>
  <c r="M1255" i="1" a="1"/>
  <c r="M1255" i="1" s="1"/>
  <c r="O1254" i="1" a="1"/>
  <c r="O1254" i="1" s="1"/>
  <c r="K1254" i="1" a="1"/>
  <c r="K1254" i="1" s="1"/>
  <c r="O1255" i="1" a="1"/>
  <c r="O1255" i="1" s="1"/>
  <c r="L1256" i="1" a="1"/>
  <c r="L1256" i="1" s="1"/>
  <c r="K1253" i="1" a="1"/>
  <c r="K1253" i="1" s="1"/>
  <c r="N1252" i="1" a="1"/>
  <c r="N1252" i="1" s="1"/>
  <c r="G1256" i="1" a="1"/>
  <c r="G1256" i="1" s="1"/>
  <c r="H1256" i="1" a="1"/>
  <c r="H1256" i="1" s="1"/>
  <c r="Q1255" i="1" a="1"/>
  <c r="Q1255" i="1" s="1"/>
  <c r="K1256" i="1" a="1"/>
  <c r="K1256" i="1" s="1"/>
  <c r="H1254" i="1" a="1"/>
  <c r="H1254" i="1" s="1"/>
  <c r="I1253" i="1" a="1"/>
  <c r="I1253" i="1" s="1"/>
  <c r="J1252" i="1" a="1"/>
  <c r="J1252" i="1" s="1"/>
  <c r="O1252" i="1" a="1"/>
  <c r="O1252" i="1" s="1"/>
  <c r="N1254" i="1" a="1"/>
  <c r="N1254" i="1" s="1"/>
  <c r="L1254" i="1" a="1"/>
  <c r="L1254" i="1" s="1"/>
  <c r="K1252" i="1" a="1"/>
  <c r="K1252" i="1" s="1"/>
  <c r="M1256" i="1" a="1"/>
  <c r="M1256" i="1" s="1"/>
  <c r="N1255" i="1" a="1"/>
  <c r="N1255" i="1" s="1"/>
  <c r="J1256" i="1" a="1"/>
  <c r="J1256" i="1"/>
  <c r="P1255" i="1" a="1"/>
  <c r="P1255" i="1" s="1"/>
  <c r="I1256" i="1" a="1"/>
  <c r="I1256" i="1" s="1"/>
  <c r="F1252" i="1" a="1"/>
  <c r="F1252" i="1"/>
  <c r="F1256" i="1" a="1"/>
  <c r="F1256" i="1" s="1"/>
  <c r="N1251" i="1" a="1"/>
  <c r="N1251" i="1" s="1"/>
  <c r="I1255" i="1" a="1"/>
  <c r="I1255" i="1" s="1"/>
  <c r="M1252" i="1" a="1"/>
  <c r="M1252" i="1" s="1"/>
  <c r="F1255" i="1" a="1"/>
  <c r="F1255" i="1" s="1"/>
  <c r="P1251" i="1" a="1"/>
  <c r="P1251" i="1" s="1"/>
  <c r="M1251" i="1" a="1"/>
  <c r="M1251" i="1" s="1"/>
  <c r="I1254" i="1" a="1"/>
  <c r="I1254" i="1" s="1"/>
  <c r="L1255" i="1" a="1"/>
  <c r="L1255" i="1" s="1"/>
  <c r="K1255" i="1" a="1"/>
  <c r="K1255" i="1" s="1"/>
  <c r="J1255" i="1" a="1"/>
  <c r="J1255" i="1"/>
  <c r="H1255" i="1" a="1"/>
  <c r="H1255" i="1" s="1"/>
  <c r="G1255" i="1" a="1"/>
  <c r="G1255" i="1" s="1"/>
  <c r="Q1254" i="1" a="1"/>
  <c r="Q1254" i="1" s="1"/>
  <c r="Q1253" i="1" a="1"/>
  <c r="Q1253" i="1" s="1"/>
  <c r="H1253" i="1" a="1"/>
  <c r="H1253" i="1" s="1"/>
  <c r="P1252" i="1" a="1"/>
  <c r="P1252" i="1"/>
  <c r="M1253" i="1" a="1"/>
  <c r="M1253" i="1"/>
  <c r="P1253" i="1" a="1"/>
  <c r="P1253" i="1" s="1"/>
  <c r="J1253" i="1" a="1"/>
  <c r="J1253" i="1" s="1"/>
  <c r="P1254" i="1" a="1"/>
  <c r="P1254" i="1" s="1"/>
  <c r="M1254" i="1" a="1"/>
  <c r="M1254" i="1" s="1"/>
  <c r="N1253" i="1" a="1"/>
  <c r="N1253" i="1" s="1"/>
  <c r="L1252" i="1" a="1"/>
  <c r="L1252" i="1" s="1"/>
  <c r="I1252" i="1" a="1"/>
  <c r="I1252" i="1"/>
  <c r="K1251" i="1" a="1"/>
  <c r="K1251" i="1" s="1"/>
  <c r="L1253" i="1" a="1"/>
  <c r="L1253" i="1" s="1"/>
  <c r="F1253" i="1" a="1"/>
  <c r="F1253" i="1" s="1"/>
  <c r="G1254" i="1" a="1"/>
  <c r="G1254" i="1" s="1"/>
  <c r="G1252" i="1" a="1"/>
  <c r="G1252" i="1" s="1"/>
  <c r="P1248" i="1" a="1"/>
  <c r="P1248" i="1" s="1"/>
  <c r="G1248" i="1" a="1"/>
  <c r="G1248" i="1" s="1"/>
  <c r="H1247" i="1" a="1"/>
  <c r="H1247" i="1" s="1"/>
  <c r="Q1247" i="1" a="1"/>
  <c r="Q1247" i="1" s="1"/>
  <c r="M1246" i="1" a="1"/>
  <c r="M1246" i="1" s="1"/>
  <c r="M1248" i="1" a="1"/>
  <c r="M1248" i="1" s="1"/>
  <c r="O1246" i="1" a="1"/>
  <c r="O1246" i="1" s="1"/>
  <c r="Q1248" i="1" a="1"/>
  <c r="Q1248" i="1" s="1"/>
  <c r="H1248" i="1" a="1"/>
  <c r="H1248" i="1" s="1"/>
  <c r="P1247" i="1" a="1"/>
  <c r="P1247" i="1" s="1"/>
  <c r="P1246" i="1" a="1"/>
  <c r="P1246" i="1" s="1"/>
  <c r="H1246" i="1" a="1"/>
  <c r="H1246" i="1" s="1"/>
  <c r="N1246" i="1" a="1"/>
  <c r="N1246" i="1" s="1"/>
  <c r="H1250" i="1" a="1"/>
  <c r="H1250" i="1" s="1"/>
  <c r="L1249" i="1" a="1"/>
  <c r="L1249" i="1" s="1"/>
  <c r="K1248" i="1" a="1"/>
  <c r="K1248" i="1" s="1"/>
  <c r="M1247" i="1" a="1"/>
  <c r="M1247" i="1" s="1"/>
  <c r="L1247" i="1" a="1"/>
  <c r="L1247" i="1" s="1"/>
  <c r="N1250" i="1" a="1"/>
  <c r="N1250" i="1" s="1"/>
  <c r="J1251" i="1" a="1"/>
  <c r="J1251" i="1" s="1"/>
  <c r="I1251" i="1" a="1"/>
  <c r="I1251" i="1" s="1"/>
  <c r="F1248" i="1" a="1"/>
  <c r="F1248" i="1" s="1"/>
  <c r="N1247" i="1" a="1"/>
  <c r="N1247" i="1" s="1"/>
  <c r="K1247" i="1" a="1"/>
  <c r="K1247" i="1" s="1"/>
  <c r="K1246" i="1" a="1"/>
  <c r="K1246" i="1" s="1"/>
  <c r="J1247" i="1" a="1"/>
  <c r="J1247" i="1" s="1"/>
  <c r="P1250" i="1" a="1"/>
  <c r="P1250" i="1" s="1"/>
  <c r="H1251" i="1" a="1"/>
  <c r="H1251" i="1" s="1"/>
  <c r="I1249" i="1" a="1"/>
  <c r="I1249" i="1" s="1"/>
  <c r="H1249" i="1" a="1"/>
  <c r="H1249" i="1" s="1"/>
  <c r="I1246" i="1" a="1"/>
  <c r="I1246" i="1" s="1"/>
  <c r="G1251" i="1" a="1"/>
  <c r="G1251" i="1" s="1"/>
  <c r="Q1249" i="1" a="1"/>
  <c r="Q1249" i="1" s="1"/>
  <c r="F1251" i="1" a="1"/>
  <c r="F1251" i="1" s="1"/>
  <c r="O1250" i="1" a="1"/>
  <c r="O1250" i="1" s="1"/>
  <c r="Q1250" i="1" a="1"/>
  <c r="Q1250" i="1" s="1"/>
  <c r="J1248" i="1" a="1"/>
  <c r="J1248" i="1"/>
  <c r="O1247" i="1" a="1"/>
  <c r="O1247" i="1" s="1"/>
  <c r="L1246" i="1" a="1"/>
  <c r="L1246" i="1" s="1"/>
  <c r="M1250" i="1" a="1"/>
  <c r="M1250" i="1" s="1"/>
  <c r="L1250" i="1" a="1"/>
  <c r="L1250" i="1" s="1"/>
  <c r="K1250" i="1" a="1"/>
  <c r="K1250" i="1" s="1"/>
  <c r="J1250" i="1" a="1"/>
  <c r="J1250" i="1" s="1"/>
  <c r="I1248" i="1" a="1"/>
  <c r="I1248" i="1" s="1"/>
  <c r="F1247" i="1" a="1"/>
  <c r="F1247" i="1" s="1"/>
  <c r="I1250" i="1" a="1"/>
  <c r="I1250" i="1" s="1"/>
  <c r="G1250" i="1" a="1"/>
  <c r="G1250" i="1" s="1"/>
  <c r="F1250" i="1" a="1"/>
  <c r="F1250" i="1" s="1"/>
  <c r="P1249" i="1" a="1"/>
  <c r="P1249" i="1" s="1"/>
  <c r="M1249" i="1" a="1"/>
  <c r="M1249" i="1" s="1"/>
  <c r="O1248" i="1" a="1"/>
  <c r="O1248" i="1"/>
  <c r="I1247" i="1" a="1"/>
  <c r="I1247" i="1" s="1"/>
  <c r="O1249" i="1" a="1"/>
  <c r="O1249" i="1" s="1"/>
  <c r="G1246" i="1" a="1"/>
  <c r="G1246" i="1" s="1"/>
  <c r="L1248" i="1" a="1"/>
  <c r="L1248" i="1" s="1"/>
  <c r="N1249" i="1" a="1"/>
  <c r="N1249" i="1" s="1"/>
  <c r="Q1246" i="1" a="1"/>
  <c r="Q1246" i="1" s="1"/>
  <c r="J1246" i="1" a="1"/>
  <c r="J1246" i="1" s="1"/>
  <c r="G1247" i="1" a="1"/>
  <c r="G1247" i="1" s="1"/>
  <c r="K1249" i="1" a="1"/>
  <c r="K1249" i="1" s="1"/>
  <c r="J1249" i="1" a="1"/>
  <c r="J1249" i="1" s="1"/>
  <c r="F1249" i="1" a="1"/>
  <c r="F1249" i="1" s="1"/>
  <c r="N1248" i="1" a="1"/>
  <c r="N1248" i="1" s="1"/>
  <c r="G1249" i="1" a="1"/>
  <c r="G1249" i="1" s="1"/>
  <c r="Q1242" i="1" a="1"/>
  <c r="Q1242" i="1"/>
  <c r="F1246" i="1" a="1"/>
  <c r="F1246" i="1" s="1"/>
  <c r="Q1243" i="1" a="1"/>
  <c r="Q1243" i="1" s="1"/>
  <c r="P1240" i="1" a="1"/>
  <c r="P1240" i="1"/>
  <c r="M1243" i="1" a="1"/>
  <c r="M1243" i="1" s="1"/>
  <c r="H1242" i="1" a="1"/>
  <c r="H1242" i="1" s="1"/>
  <c r="H1244" i="1" a="1"/>
  <c r="H1244" i="1" s="1"/>
  <c r="Q1245" i="1" a="1"/>
  <c r="Q1245" i="1" s="1"/>
  <c r="P1245" i="1" a="1"/>
  <c r="P1245" i="1" s="1"/>
  <c r="O1245" i="1" a="1"/>
  <c r="O1245" i="1" s="1"/>
  <c r="L1244" i="1" a="1"/>
  <c r="L1244" i="1" s="1"/>
  <c r="G1242" i="1" a="1"/>
  <c r="G1242" i="1" s="1"/>
  <c r="N1245" i="1" a="1"/>
  <c r="N1245" i="1" s="1"/>
  <c r="H1245" i="1" a="1"/>
  <c r="H1245" i="1" s="1"/>
  <c r="K1244" i="1" a="1"/>
  <c r="K1244" i="1"/>
  <c r="J1241" i="1" a="1"/>
  <c r="J1241" i="1" s="1"/>
  <c r="F1241" i="1" a="1"/>
  <c r="F1241" i="1" s="1"/>
  <c r="Q1240" i="1" a="1"/>
  <c r="Q1240" i="1"/>
  <c r="J1243" i="1" a="1"/>
  <c r="J1243" i="1" s="1"/>
  <c r="O1242" i="1" a="1"/>
  <c r="O1242" i="1"/>
  <c r="F1245" i="1" a="1"/>
  <c r="F1245" i="1"/>
  <c r="P1244" i="1" a="1"/>
  <c r="P1244" i="1" s="1"/>
  <c r="M1244" i="1" a="1"/>
  <c r="M1244" i="1"/>
  <c r="I1243" i="1" a="1"/>
  <c r="I1243" i="1" s="1"/>
  <c r="G1241" i="1" a="1"/>
  <c r="G1241" i="1" s="1"/>
  <c r="O1240" i="1" a="1"/>
  <c r="O1240" i="1" s="1"/>
  <c r="I1244" i="1" a="1"/>
  <c r="I1244" i="1" s="1"/>
  <c r="M1242" i="1" a="1"/>
  <c r="M1242" i="1" s="1"/>
  <c r="M1241" i="1" a="1"/>
  <c r="M1241" i="1"/>
  <c r="K1242" i="1" a="1"/>
  <c r="K1242" i="1" s="1"/>
  <c r="L1243" i="1" a="1"/>
  <c r="L1243" i="1" s="1"/>
  <c r="M1245" i="1" a="1"/>
  <c r="M1245" i="1" s="1"/>
  <c r="F1242" i="1" a="1"/>
  <c r="F1242" i="1" s="1"/>
  <c r="L1245" i="1" a="1"/>
  <c r="L1245" i="1" s="1"/>
  <c r="I1242" i="1" a="1"/>
  <c r="I1242" i="1" s="1"/>
  <c r="K1245" i="1" a="1"/>
  <c r="K1245" i="1"/>
  <c r="Q1244" i="1" a="1"/>
  <c r="Q1244" i="1" s="1"/>
  <c r="L1242" i="1" a="1"/>
  <c r="L1242" i="1" s="1"/>
  <c r="J1242" i="1" a="1"/>
  <c r="J1242" i="1"/>
  <c r="P1241" i="1" a="1"/>
  <c r="P1241" i="1" s="1"/>
  <c r="H1243" i="1" a="1"/>
  <c r="H1243" i="1" s="1"/>
  <c r="Q1241" i="1" a="1"/>
  <c r="Q1241" i="1" s="1"/>
  <c r="G1243" i="1" a="1"/>
  <c r="G1243" i="1" s="1"/>
  <c r="H1241" i="1" a="1"/>
  <c r="H1241" i="1" s="1"/>
  <c r="G1244" i="1" a="1"/>
  <c r="G1244" i="1" s="1"/>
  <c r="P1242" i="1" a="1"/>
  <c r="P1242" i="1" s="1"/>
  <c r="O1243" i="1" a="1"/>
  <c r="O1243" i="1" s="1"/>
  <c r="O1244" i="1" a="1"/>
  <c r="O1244" i="1" s="1"/>
  <c r="J1245" i="1" a="1"/>
  <c r="J1245" i="1" s="1"/>
  <c r="F1244" i="1" a="1"/>
  <c r="F1244" i="1"/>
  <c r="I1245" i="1" a="1"/>
  <c r="I1245" i="1"/>
  <c r="G1245" i="1" a="1"/>
  <c r="G1245" i="1"/>
  <c r="N1243" i="1" a="1"/>
  <c r="N1243" i="1"/>
  <c r="N1241" i="1" a="1"/>
  <c r="N1241" i="1" s="1"/>
  <c r="N1244" i="1" a="1"/>
  <c r="N1244" i="1" s="1"/>
  <c r="J1244" i="1" a="1"/>
  <c r="J1244" i="1" s="1"/>
  <c r="K1243" i="1" a="1"/>
  <c r="K1243" i="1" s="1"/>
  <c r="I1241" i="1" a="1"/>
  <c r="I1241" i="1" s="1"/>
  <c r="N1242" i="1" a="1"/>
  <c r="N1242" i="1" s="1"/>
  <c r="O1241" i="1" a="1"/>
  <c r="O1241" i="1" s="1"/>
  <c r="L1241" i="1" a="1"/>
  <c r="L1241" i="1" s="1"/>
  <c r="P1243" i="1" a="1"/>
  <c r="P1243" i="1" s="1"/>
  <c r="F1243" i="1" a="1"/>
  <c r="F1243" i="1" s="1"/>
  <c r="K1241" i="1" a="1"/>
  <c r="K1241" i="1" s="1"/>
  <c r="L1239" i="1" a="1"/>
  <c r="L1239" i="1" s="1"/>
  <c r="I1240" i="1" a="1"/>
  <c r="I1240" i="1" s="1"/>
  <c r="I1239" i="1" a="1"/>
  <c r="I1239" i="1"/>
  <c r="F1240" i="1" a="1"/>
  <c r="F1240" i="1" s="1"/>
  <c r="N1239" i="1" a="1"/>
  <c r="N1239" i="1" s="1"/>
  <c r="Q1239" i="1" a="1"/>
  <c r="Q1239" i="1" s="1"/>
  <c r="M1239" i="1" a="1"/>
  <c r="M1239" i="1" s="1"/>
  <c r="L1238" i="1" a="1"/>
  <c r="L1238" i="1" s="1"/>
  <c r="P1239" i="1" a="1"/>
  <c r="P1239" i="1"/>
  <c r="K1239" i="1" a="1"/>
  <c r="K1239" i="1"/>
  <c r="F1238" i="1" a="1"/>
  <c r="F1238" i="1" s="1"/>
  <c r="J1239" i="1" a="1"/>
  <c r="J1239" i="1" s="1"/>
  <c r="O1238" i="1" a="1"/>
  <c r="O1238" i="1" s="1"/>
  <c r="H1237" i="1" a="1"/>
  <c r="H1237" i="1" s="1"/>
  <c r="I1238" i="1" a="1"/>
  <c r="I1238" i="1" s="1"/>
  <c r="G1238" i="1" a="1"/>
  <c r="G1238" i="1" s="1"/>
  <c r="P1237" i="1" a="1"/>
  <c r="P1237" i="1" s="1"/>
  <c r="Q1236" i="1" a="1"/>
  <c r="Q1236" i="1" s="1"/>
  <c r="H1239" i="1" a="1"/>
  <c r="H1239" i="1" s="1"/>
  <c r="Q1237" i="1" a="1"/>
  <c r="Q1237" i="1" s="1"/>
  <c r="O1236" i="1" a="1"/>
  <c r="O1236" i="1" s="1"/>
  <c r="G1239" i="1" a="1"/>
  <c r="G1239" i="1" s="1"/>
  <c r="Q1238" i="1" a="1"/>
  <c r="Q1238" i="1" s="1"/>
  <c r="P1238" i="1" a="1"/>
  <c r="P1238" i="1"/>
  <c r="N1238" i="1" a="1"/>
  <c r="N1238" i="1"/>
  <c r="L1237" i="1" a="1"/>
  <c r="L1237" i="1" s="1"/>
  <c r="K1238" i="1" a="1"/>
  <c r="K1238" i="1"/>
  <c r="J1238" i="1" a="1"/>
  <c r="J1238" i="1" s="1"/>
  <c r="J1237" i="1" a="1"/>
  <c r="J1237" i="1" s="1"/>
  <c r="F1237" i="1" a="1"/>
  <c r="F1237" i="1" s="1"/>
  <c r="K1237" i="1" a="1"/>
  <c r="K1237" i="1" s="1"/>
  <c r="P1236" i="1" a="1"/>
  <c r="P1236" i="1" s="1"/>
  <c r="M1238" i="1" a="1"/>
  <c r="M1238" i="1" s="1"/>
  <c r="N1240" i="1" a="1"/>
  <c r="N1240" i="1" s="1"/>
  <c r="N1237" i="1" a="1"/>
  <c r="N1237" i="1"/>
  <c r="J1240" i="1" a="1"/>
  <c r="J1240" i="1" s="1"/>
  <c r="O1237" i="1" a="1"/>
  <c r="O1237" i="1"/>
  <c r="G1237" i="1" a="1"/>
  <c r="G1237" i="1" s="1"/>
  <c r="M1240" i="1" a="1"/>
  <c r="M1240" i="1" s="1"/>
  <c r="L1240" i="1" a="1"/>
  <c r="L1240" i="1" s="1"/>
  <c r="K1240" i="1" a="1"/>
  <c r="K1240" i="1" s="1"/>
  <c r="G1240" i="1" a="1"/>
  <c r="G1240" i="1"/>
  <c r="F1239" i="1" a="1"/>
  <c r="F1239" i="1"/>
  <c r="I1237" i="1" a="1"/>
  <c r="I1237" i="1" s="1"/>
  <c r="H1238" i="1" a="1"/>
  <c r="H1238" i="1" s="1"/>
  <c r="M1237" i="1" a="1"/>
  <c r="M1237" i="1" s="1"/>
  <c r="N1236" i="1" a="1"/>
  <c r="N1236" i="1" s="1"/>
  <c r="H1240" i="1" a="1"/>
  <c r="H1240" i="1" s="1"/>
  <c r="O1239" i="1" a="1"/>
  <c r="O1239" i="1"/>
  <c r="M1236" i="1" a="1"/>
  <c r="M1236" i="1" s="1"/>
  <c r="L1236" i="1" a="1"/>
  <c r="L1236" i="1" s="1"/>
  <c r="H1236" i="1" a="1"/>
  <c r="H1236" i="1" s="1"/>
  <c r="I1236" i="1" a="1"/>
  <c r="I1236" i="1" s="1"/>
  <c r="K1236" i="1" a="1"/>
  <c r="K1236" i="1"/>
  <c r="J1236" i="1" a="1"/>
  <c r="J1236" i="1"/>
  <c r="Q1235" i="1" a="1"/>
  <c r="Q1235" i="1" s="1"/>
  <c r="G1236" i="1" a="1"/>
  <c r="G1236" i="1"/>
  <c r="F1236" i="1" a="1"/>
  <c r="F1236" i="1" s="1"/>
  <c r="J1235" i="1" a="1"/>
  <c r="J1235" i="1" s="1"/>
  <c r="P1234" i="1" a="1"/>
  <c r="P1234" i="1" s="1"/>
  <c r="I1235" i="1" a="1"/>
  <c r="I1235" i="1" s="1"/>
  <c r="H1235" i="1" a="1"/>
  <c r="H1235" i="1" s="1"/>
  <c r="Q1233" i="1" a="1"/>
  <c r="Q1233" i="1"/>
  <c r="Q1234" i="1" a="1"/>
  <c r="Q1234" i="1" s="1"/>
  <c r="J1234" i="1" a="1"/>
  <c r="J1234" i="1" s="1"/>
  <c r="G1234" i="1" a="1"/>
  <c r="G1234" i="1" s="1"/>
  <c r="Q1232" i="1" a="1"/>
  <c r="Q1232" i="1" s="1"/>
  <c r="N1233" i="1" a="1"/>
  <c r="N1233" i="1"/>
  <c r="L1235" i="1" a="1"/>
  <c r="L1235" i="1" s="1"/>
  <c r="L1233" i="1" a="1"/>
  <c r="L1233" i="1"/>
  <c r="N1234" i="1" a="1"/>
  <c r="N1234" i="1" s="1"/>
  <c r="J1233" i="1" a="1"/>
  <c r="J1233" i="1" s="1"/>
  <c r="F1233" i="1" a="1"/>
  <c r="F1233" i="1" s="1"/>
  <c r="G1235" i="1" a="1"/>
  <c r="G1235" i="1" s="1"/>
  <c r="M1234" i="1" a="1"/>
  <c r="M1234" i="1" s="1"/>
  <c r="L1234" i="1" a="1"/>
  <c r="L1234" i="1" s="1"/>
  <c r="H1234" i="1" a="1"/>
  <c r="H1234" i="1" s="1"/>
  <c r="H1233" i="1" a="1"/>
  <c r="H1233" i="1" s="1"/>
  <c r="O1233" i="1" a="1"/>
  <c r="O1233" i="1" s="1"/>
  <c r="I1233" i="1" a="1"/>
  <c r="I1233" i="1" s="1"/>
  <c r="P1232" i="1" a="1"/>
  <c r="P1232" i="1" s="1"/>
  <c r="O1232" i="1" a="1"/>
  <c r="O1232" i="1" s="1"/>
  <c r="K1233" i="1" a="1"/>
  <c r="K1233" i="1" s="1"/>
  <c r="G1233" i="1" a="1"/>
  <c r="G1233" i="1" s="1"/>
  <c r="P1235" i="1" a="1"/>
  <c r="P1235" i="1" s="1"/>
  <c r="F1234" i="1" a="1"/>
  <c r="F1234" i="1" s="1"/>
  <c r="O1235" i="1" a="1"/>
  <c r="O1235" i="1" s="1"/>
  <c r="N1235" i="1" a="1"/>
  <c r="N1235" i="1" s="1"/>
  <c r="I1234" i="1" a="1"/>
  <c r="I1234" i="1" s="1"/>
  <c r="P1233" i="1" a="1"/>
  <c r="P1233" i="1" s="1"/>
  <c r="K1234" i="1" a="1"/>
  <c r="K1234" i="1" s="1"/>
  <c r="M1233" i="1" a="1"/>
  <c r="M1233" i="1" s="1"/>
  <c r="F1235" i="1" a="1"/>
  <c r="F1235" i="1" s="1"/>
  <c r="M1235" i="1" a="1"/>
  <c r="M1235" i="1" s="1"/>
  <c r="K1235" i="1" a="1"/>
  <c r="K1235" i="1" s="1"/>
  <c r="O1234" i="1" a="1"/>
  <c r="O1234" i="1" s="1"/>
  <c r="Q1227" i="1" a="1"/>
  <c r="Q1227" i="1" s="1"/>
  <c r="M1231" i="1" a="1"/>
  <c r="M1231" i="1" s="1"/>
  <c r="K1228" i="1" a="1"/>
  <c r="K1228" i="1" s="1"/>
  <c r="M1230" i="1" a="1"/>
  <c r="M1230" i="1" s="1"/>
  <c r="G1228" i="1" a="1"/>
  <c r="G1228" i="1" s="1"/>
  <c r="P1231" i="1" a="1"/>
  <c r="P1231" i="1" s="1"/>
  <c r="H1229" i="1" a="1"/>
  <c r="H1229" i="1" s="1"/>
  <c r="I1228" i="1" a="1"/>
  <c r="I1228" i="1" s="1"/>
  <c r="L1228" i="1" a="1"/>
  <c r="L1228" i="1"/>
  <c r="P1230" i="1" a="1"/>
  <c r="P1230" i="1" s="1"/>
  <c r="N1232" i="1" a="1"/>
  <c r="N1232" i="1" s="1"/>
  <c r="M1232" i="1" a="1"/>
  <c r="M1232" i="1" s="1"/>
  <c r="H1230" i="1" a="1"/>
  <c r="H1230" i="1"/>
  <c r="K1230" i="1" a="1"/>
  <c r="K1230" i="1" s="1"/>
  <c r="L1232" i="1" a="1"/>
  <c r="L1232" i="1" s="1"/>
  <c r="K1232" i="1" a="1"/>
  <c r="K1232" i="1" s="1"/>
  <c r="Q1231" i="1" a="1"/>
  <c r="Q1231" i="1" s="1"/>
  <c r="F1228" i="1" a="1"/>
  <c r="F1228" i="1" s="1"/>
  <c r="N1229" i="1" a="1"/>
  <c r="N1229" i="1" s="1"/>
  <c r="G1232" i="1" a="1"/>
  <c r="G1232" i="1" s="1"/>
  <c r="J1232" i="1" a="1"/>
  <c r="J1232" i="1" s="1"/>
  <c r="I1230" i="1" a="1"/>
  <c r="I1230" i="1" s="1"/>
  <c r="O1230" i="1" a="1"/>
  <c r="O1230" i="1" s="1"/>
  <c r="H1228" i="1" a="1"/>
  <c r="H1228" i="1" s="1"/>
  <c r="I1232" i="1" a="1"/>
  <c r="I1232" i="1" s="1"/>
  <c r="H1232" i="1" a="1"/>
  <c r="H1232" i="1" s="1"/>
  <c r="F1232" i="1" a="1"/>
  <c r="F1232" i="1" s="1"/>
  <c r="I1231" i="1" a="1"/>
  <c r="I1231" i="1" s="1"/>
  <c r="L1231" i="1" a="1"/>
  <c r="L1231" i="1" s="1"/>
  <c r="J1231" i="1" a="1"/>
  <c r="J1231" i="1" s="1"/>
  <c r="Q1230" i="1" a="1"/>
  <c r="Q1230" i="1" s="1"/>
  <c r="J1230" i="1" a="1"/>
  <c r="J1230" i="1" s="1"/>
  <c r="M1229" i="1" a="1"/>
  <c r="M1229" i="1" s="1"/>
  <c r="N1228" i="1" a="1"/>
  <c r="N1228" i="1" s="1"/>
  <c r="K1229" i="1" a="1"/>
  <c r="K1229" i="1" s="1"/>
  <c r="J1229" i="1" a="1"/>
  <c r="J1229" i="1" s="1"/>
  <c r="P1227" i="1" a="1"/>
  <c r="P1227" i="1"/>
  <c r="O1228" i="1" a="1"/>
  <c r="O1228" i="1" s="1"/>
  <c r="L1230" i="1" a="1"/>
  <c r="L1230" i="1"/>
  <c r="L1229" i="1" a="1"/>
  <c r="L1229" i="1" s="1"/>
  <c r="Q1229" i="1" a="1"/>
  <c r="Q1229" i="1" s="1"/>
  <c r="P1228" i="1" a="1"/>
  <c r="P1228" i="1" s="1"/>
  <c r="P1229" i="1" a="1"/>
  <c r="P1229" i="1" s="1"/>
  <c r="F1230" i="1" a="1"/>
  <c r="F1230" i="1" s="1"/>
  <c r="Q1228" i="1" a="1"/>
  <c r="Q1228" i="1" s="1"/>
  <c r="J1228" i="1" a="1"/>
  <c r="J1228" i="1" s="1"/>
  <c r="F1231" i="1" a="1"/>
  <c r="F1231" i="1" s="1"/>
  <c r="O1231" i="1" a="1"/>
  <c r="O1231" i="1" s="1"/>
  <c r="N1231" i="1" a="1"/>
  <c r="N1231" i="1" s="1"/>
  <c r="K1231" i="1" a="1"/>
  <c r="K1231" i="1" s="1"/>
  <c r="H1231" i="1" a="1"/>
  <c r="H1231" i="1"/>
  <c r="G1231" i="1" a="1"/>
  <c r="G1231" i="1" s="1"/>
  <c r="N1230" i="1" a="1"/>
  <c r="N1230" i="1" s="1"/>
  <c r="G1230" i="1" a="1"/>
  <c r="G1230" i="1"/>
  <c r="I1229" i="1" a="1"/>
  <c r="I1229" i="1"/>
  <c r="O1229" i="1" a="1"/>
  <c r="O1229" i="1" s="1"/>
  <c r="F1229" i="1" a="1"/>
  <c r="F1229" i="1" s="1"/>
  <c r="G1229" i="1" a="1"/>
  <c r="G1229" i="1"/>
  <c r="M1228" i="1" a="1"/>
  <c r="M1228" i="1" s="1"/>
  <c r="F1224" i="1" a="1"/>
  <c r="F1224" i="1" s="1"/>
  <c r="I1227" i="1" a="1"/>
  <c r="I1227" i="1"/>
  <c r="K1227" i="1" a="1"/>
  <c r="K1227" i="1" s="1"/>
  <c r="N1224" i="1" a="1"/>
  <c r="N1224" i="1" s="1"/>
  <c r="F1227" i="1" a="1"/>
  <c r="F1227" i="1" s="1"/>
  <c r="J1227" i="1" a="1"/>
  <c r="J1227" i="1"/>
  <c r="H1227" i="1" a="1"/>
  <c r="H1227" i="1" s="1"/>
  <c r="G1226" i="1" a="1"/>
  <c r="G1226" i="1" s="1"/>
  <c r="O1226" i="1" a="1"/>
  <c r="O1226" i="1" s="1"/>
  <c r="L1226" i="1" a="1"/>
  <c r="L1226" i="1" s="1"/>
  <c r="Q1224" i="1" a="1"/>
  <c r="Q1224" i="1" s="1"/>
  <c r="H1226" i="1" a="1"/>
  <c r="H1226" i="1"/>
  <c r="L1225" i="1" a="1"/>
  <c r="L1225" i="1" s="1"/>
  <c r="P1224" i="1" a="1"/>
  <c r="P1224" i="1" s="1"/>
  <c r="G1224" i="1" a="1"/>
  <c r="G1224" i="1"/>
  <c r="Q1225" i="1" a="1"/>
  <c r="Q1225" i="1" s="1"/>
  <c r="K1225" i="1" a="1"/>
  <c r="K1225" i="1" s="1"/>
  <c r="N1225" i="1" a="1"/>
  <c r="N1225" i="1" s="1"/>
  <c r="O1224" i="1" a="1"/>
  <c r="O1224" i="1" s="1"/>
  <c r="Q1223" i="1" a="1"/>
  <c r="Q1223" i="1" s="1"/>
  <c r="M1224" i="1" a="1"/>
  <c r="M1224" i="1" s="1"/>
  <c r="O1225" i="1" a="1"/>
  <c r="O1225" i="1" s="1"/>
  <c r="G1225" i="1" a="1"/>
  <c r="G1225" i="1" s="1"/>
  <c r="F1226" i="1" a="1"/>
  <c r="F1226" i="1" s="1"/>
  <c r="M1225" i="1" a="1"/>
  <c r="M1225" i="1" s="1"/>
  <c r="H1225" i="1" a="1"/>
  <c r="H1225" i="1" s="1"/>
  <c r="I1224" i="1" a="1"/>
  <c r="I1224" i="1"/>
  <c r="F1225" i="1" a="1"/>
  <c r="F1225" i="1"/>
  <c r="L1224" i="1" a="1"/>
  <c r="L1224" i="1"/>
  <c r="G1227" i="1" a="1"/>
  <c r="G1227" i="1" s="1"/>
  <c r="K1226" i="1" a="1"/>
  <c r="K1226" i="1" s="1"/>
  <c r="I1226" i="1" a="1"/>
  <c r="I1226" i="1" s="1"/>
  <c r="N1226" i="1" a="1"/>
  <c r="N1226" i="1" s="1"/>
  <c r="M1226" i="1" a="1"/>
  <c r="M1226" i="1"/>
  <c r="H1224" i="1" a="1"/>
  <c r="H1224" i="1" s="1"/>
  <c r="J1226" i="1" a="1"/>
  <c r="J1226" i="1"/>
  <c r="J1224" i="1" a="1"/>
  <c r="J1224" i="1" s="1"/>
  <c r="P1225" i="1" a="1"/>
  <c r="P1225" i="1" s="1"/>
  <c r="O1227" i="1" a="1"/>
  <c r="O1227" i="1" s="1"/>
  <c r="N1227" i="1" a="1"/>
  <c r="N1227" i="1" s="1"/>
  <c r="I1225" i="1" a="1"/>
  <c r="I1225" i="1" s="1"/>
  <c r="P1226" i="1" a="1"/>
  <c r="P1226" i="1" s="1"/>
  <c r="K1224" i="1" a="1"/>
  <c r="K1224" i="1" s="1"/>
  <c r="Q1226" i="1" a="1"/>
  <c r="Q1226" i="1" s="1"/>
  <c r="L1227" i="1" a="1"/>
  <c r="L1227" i="1" s="1"/>
  <c r="M1227" i="1" a="1"/>
  <c r="M1227" i="1" s="1"/>
  <c r="J1225" i="1" a="1"/>
  <c r="J1225" i="1" s="1"/>
  <c r="M1221" i="1" a="1"/>
  <c r="M1221" i="1"/>
  <c r="K1221" i="1" a="1"/>
  <c r="K1221" i="1" s="1"/>
  <c r="P1223" i="1" a="1"/>
  <c r="P1223" i="1" s="1"/>
  <c r="O1223" i="1" a="1"/>
  <c r="O1223" i="1"/>
  <c r="N1223" i="1" a="1"/>
  <c r="N1223" i="1"/>
  <c r="M1223" i="1" a="1"/>
  <c r="M1223" i="1" s="1"/>
  <c r="J1223" i="1" a="1"/>
  <c r="J1223" i="1" s="1"/>
  <c r="G1221" i="1" a="1"/>
  <c r="G1221" i="1" s="1"/>
  <c r="H1223" i="1" a="1"/>
  <c r="H1223" i="1" s="1"/>
  <c r="G1223" i="1" a="1"/>
  <c r="G1223" i="1" s="1"/>
  <c r="J1222" i="1" a="1"/>
  <c r="J1222" i="1" s="1"/>
  <c r="P1222" i="1" a="1"/>
  <c r="P1222" i="1" s="1"/>
  <c r="N1222" i="1" a="1"/>
  <c r="N1222" i="1" s="1"/>
  <c r="K1222" i="1" a="1"/>
  <c r="K1222" i="1" s="1"/>
  <c r="O1222" i="1" a="1"/>
  <c r="O1222" i="1" s="1"/>
  <c r="M1222" i="1" a="1"/>
  <c r="M1222" i="1" s="1"/>
  <c r="H1222" i="1" a="1"/>
  <c r="H1222" i="1"/>
  <c r="F1222" i="1" a="1"/>
  <c r="F1222" i="1"/>
  <c r="Q1221" i="1" a="1"/>
  <c r="Q1221" i="1" s="1"/>
  <c r="G1222" i="1" a="1"/>
  <c r="G1222" i="1"/>
  <c r="H1221" i="1" a="1"/>
  <c r="H1221" i="1"/>
  <c r="O1221" i="1" a="1"/>
  <c r="O1221" i="1" s="1"/>
  <c r="J1221" i="1" a="1"/>
  <c r="J1221" i="1" s="1"/>
  <c r="L1221" i="1" a="1"/>
  <c r="L1221" i="1" s="1"/>
  <c r="I1221" i="1" a="1"/>
  <c r="I1221" i="1" s="1"/>
  <c r="L1223" i="1" a="1"/>
  <c r="L1223" i="1" s="1"/>
  <c r="I1223" i="1" a="1"/>
  <c r="I1223" i="1" s="1"/>
  <c r="Q1222" i="1" a="1"/>
  <c r="Q1222" i="1" s="1"/>
  <c r="K1223" i="1" a="1"/>
  <c r="K1223" i="1"/>
  <c r="F1223" i="1" a="1"/>
  <c r="F1223" i="1" s="1"/>
  <c r="L1222" i="1" a="1"/>
  <c r="L1222" i="1"/>
  <c r="I1222" i="1" a="1"/>
  <c r="I1222" i="1" s="1"/>
  <c r="P1221" i="1" a="1"/>
  <c r="P1221" i="1" s="1"/>
  <c r="N1221" i="1" a="1"/>
  <c r="N1221" i="1" s="1"/>
  <c r="Q1220" i="1" a="1"/>
  <c r="Q1220" i="1" s="1"/>
  <c r="P1220" i="1" a="1"/>
  <c r="P1220" i="1" s="1"/>
  <c r="H1219" i="1" a="1"/>
  <c r="H1219" i="1" s="1"/>
  <c r="O1220" i="1" a="1"/>
  <c r="O1220" i="1" s="1"/>
  <c r="N1220" i="1" a="1"/>
  <c r="N1220" i="1" s="1"/>
  <c r="G1220" i="1" a="1"/>
  <c r="G1220" i="1" s="1"/>
  <c r="O1219" i="1" a="1"/>
  <c r="O1219" i="1" s="1"/>
  <c r="M1217" i="1" a="1"/>
  <c r="M1217" i="1" s="1"/>
  <c r="M1220" i="1" a="1"/>
  <c r="M1220" i="1"/>
  <c r="G1218" i="1" a="1"/>
  <c r="G1218" i="1" s="1"/>
  <c r="L1220" i="1" a="1"/>
  <c r="L1220" i="1" s="1"/>
  <c r="M1219" i="1" a="1"/>
  <c r="M1219" i="1" s="1"/>
  <c r="J1219" i="1" a="1"/>
  <c r="J1219" i="1" s="1"/>
  <c r="H1218" i="1" a="1"/>
  <c r="H1218" i="1" s="1"/>
  <c r="K1220" i="1" a="1"/>
  <c r="K1220" i="1" s="1"/>
  <c r="J1220" i="1" a="1"/>
  <c r="J1220" i="1" s="1"/>
  <c r="I1220" i="1" a="1"/>
  <c r="I1220" i="1" s="1"/>
  <c r="H1220" i="1" a="1"/>
  <c r="H1220" i="1" s="1"/>
  <c r="F1220" i="1" a="1"/>
  <c r="F1220" i="1" s="1"/>
  <c r="O1217" i="1" a="1"/>
  <c r="O1217" i="1" s="1"/>
  <c r="Q1219" i="1" a="1"/>
  <c r="Q1219" i="1" s="1"/>
  <c r="M1218" i="1" a="1"/>
  <c r="M1218" i="1" s="1"/>
  <c r="P1219" i="1" a="1"/>
  <c r="P1219" i="1"/>
  <c r="L1218" i="1" a="1"/>
  <c r="L1218" i="1" s="1"/>
  <c r="J1218" i="1" a="1"/>
  <c r="J1218" i="1" s="1"/>
  <c r="P1217" i="1" a="1"/>
  <c r="P1217" i="1"/>
  <c r="N1219" i="1" a="1"/>
  <c r="N1219" i="1" s="1"/>
  <c r="L1219" i="1" a="1"/>
  <c r="L1219" i="1" s="1"/>
  <c r="K1219" i="1" a="1"/>
  <c r="K1219" i="1" s="1"/>
  <c r="I1219" i="1" a="1"/>
  <c r="I1219" i="1" s="1"/>
  <c r="G1219" i="1" a="1"/>
  <c r="G1219" i="1" s="1"/>
  <c r="Q1218" i="1" a="1"/>
  <c r="Q1218" i="1" s="1"/>
  <c r="N1218" i="1" a="1"/>
  <c r="N1218" i="1" s="1"/>
  <c r="F1219" i="1" a="1"/>
  <c r="F1219" i="1" s="1"/>
  <c r="P1218" i="1" a="1"/>
  <c r="P1218" i="1" s="1"/>
  <c r="O1218" i="1" a="1"/>
  <c r="O1218" i="1" s="1"/>
  <c r="I1218" i="1" a="1"/>
  <c r="I1218" i="1"/>
  <c r="K1218" i="1" a="1"/>
  <c r="K1218" i="1" s="1"/>
  <c r="Q1217" i="1" a="1"/>
  <c r="Q1217" i="1" s="1"/>
  <c r="N1217" i="1" a="1"/>
  <c r="N1217" i="1"/>
  <c r="L1217" i="1" a="1"/>
  <c r="L1217" i="1" s="1"/>
  <c r="F1218" i="1" a="1"/>
  <c r="F1218" i="1" s="1"/>
  <c r="F1221" i="1" a="1"/>
  <c r="F1221" i="1" s="1"/>
  <c r="K1212" i="1" a="1"/>
  <c r="K1212" i="1" s="1"/>
  <c r="K1216" i="1" a="1"/>
  <c r="K1216" i="1"/>
  <c r="O1215" i="1" a="1"/>
  <c r="O1215" i="1" s="1"/>
  <c r="L1215" i="1" a="1"/>
  <c r="L1215" i="1" s="1"/>
  <c r="G1214" i="1" a="1"/>
  <c r="G1214" i="1" s="1"/>
  <c r="K1214" i="1" a="1"/>
  <c r="K1214" i="1" s="1"/>
  <c r="P1212" i="1" a="1"/>
  <c r="P1212" i="1" s="1"/>
  <c r="I1212" i="1" a="1"/>
  <c r="I1212" i="1" s="1"/>
  <c r="M1214" i="1" a="1"/>
  <c r="M1214" i="1" s="1"/>
  <c r="G1215" i="1" a="1"/>
  <c r="G1215" i="1"/>
  <c r="K1217" i="1" a="1"/>
  <c r="K1217" i="1"/>
  <c r="N1216" i="1" a="1"/>
  <c r="N1216" i="1" s="1"/>
  <c r="H1214" i="1" a="1"/>
  <c r="H1214" i="1" s="1"/>
  <c r="I1217" i="1" a="1"/>
  <c r="I1217" i="1" s="1"/>
  <c r="I1215" i="1" a="1"/>
  <c r="I1215" i="1"/>
  <c r="H1212" i="1" a="1"/>
  <c r="H1212" i="1" s="1"/>
  <c r="O1214" i="1" a="1"/>
  <c r="O1214" i="1"/>
  <c r="Q1214" i="1" a="1"/>
  <c r="Q1214" i="1" s="1"/>
  <c r="I1216" i="1" a="1"/>
  <c r="I1216" i="1" s="1"/>
  <c r="L1212" i="1" a="1"/>
  <c r="L1212" i="1" s="1"/>
  <c r="L1214" i="1" a="1"/>
  <c r="L1214" i="1" s="1"/>
  <c r="M1212" i="1" a="1"/>
  <c r="M1212" i="1"/>
  <c r="G1217" i="1" a="1"/>
  <c r="G1217" i="1" s="1"/>
  <c r="J1216" i="1" a="1"/>
  <c r="J1216" i="1" s="1"/>
  <c r="F1217" i="1" a="1"/>
  <c r="F1217" i="1" s="1"/>
  <c r="M1215" i="1" a="1"/>
  <c r="M1215" i="1" s="1"/>
  <c r="N1215" i="1" a="1"/>
  <c r="N1215" i="1" s="1"/>
  <c r="P1216" i="1" a="1"/>
  <c r="P1216" i="1" s="1"/>
  <c r="K1215" i="1" a="1"/>
  <c r="K1215" i="1"/>
  <c r="Q1212" i="1" a="1"/>
  <c r="Q1212" i="1" s="1"/>
  <c r="J1212" i="1" a="1"/>
  <c r="J1212" i="1" s="1"/>
  <c r="H1215" i="1" a="1"/>
  <c r="H1215" i="1" s="1"/>
  <c r="I1214" i="1" a="1"/>
  <c r="I1214" i="1" s="1"/>
  <c r="F1212" i="1" a="1"/>
  <c r="F1212" i="1" s="1"/>
  <c r="N1212" i="1" a="1"/>
  <c r="N1212" i="1" s="1"/>
  <c r="F1214" i="1" a="1"/>
  <c r="F1214" i="1" s="1"/>
  <c r="J1217" i="1" a="1"/>
  <c r="J1217" i="1" s="1"/>
  <c r="H1217" i="1" a="1"/>
  <c r="H1217" i="1"/>
  <c r="Q1216" i="1" a="1"/>
  <c r="Q1216" i="1" s="1"/>
  <c r="J1214" i="1" a="1"/>
  <c r="J1214" i="1"/>
  <c r="O1216" i="1" a="1"/>
  <c r="O1216" i="1"/>
  <c r="G1212" i="1" a="1"/>
  <c r="G1212" i="1" s="1"/>
  <c r="H1216" i="1" a="1"/>
  <c r="H1216" i="1" s="1"/>
  <c r="Q1215" i="1" a="1"/>
  <c r="Q1215" i="1" s="1"/>
  <c r="G1216" i="1" a="1"/>
  <c r="G1216" i="1" s="1"/>
  <c r="N1214" i="1" a="1"/>
  <c r="N1214" i="1" s="1"/>
  <c r="O1212" i="1" a="1"/>
  <c r="O1212" i="1" s="1"/>
  <c r="M1216" i="1" a="1"/>
  <c r="M1216" i="1" s="1"/>
  <c r="L1216" i="1" a="1"/>
  <c r="L1216" i="1" s="1"/>
  <c r="F1216" i="1" a="1"/>
  <c r="F1216" i="1"/>
  <c r="P1215" i="1" a="1"/>
  <c r="P1215" i="1" s="1"/>
  <c r="P1214" i="1" a="1"/>
  <c r="P1214" i="1"/>
  <c r="J1215" i="1" a="1"/>
  <c r="J1215" i="1"/>
  <c r="F1215" i="1" a="1"/>
  <c r="F1215" i="1" s="1"/>
  <c r="M1211" i="1" a="1"/>
  <c r="M1211" i="1" s="1"/>
  <c r="L1211" i="1" a="1"/>
  <c r="L1211" i="1"/>
  <c r="J1211" i="1" a="1"/>
  <c r="J1211" i="1"/>
  <c r="P1208" i="1" a="1"/>
  <c r="P1208" i="1" s="1"/>
  <c r="Q1210" i="1" a="1"/>
  <c r="Q1210" i="1"/>
  <c r="N1209" i="1" a="1"/>
  <c r="N1209" i="1" s="1"/>
  <c r="L1209" i="1" a="1"/>
  <c r="L1209" i="1" s="1"/>
  <c r="K1209" i="1" a="1"/>
  <c r="K1209" i="1" s="1"/>
  <c r="N1208" i="1" a="1"/>
  <c r="N1208" i="1" s="1"/>
  <c r="J1208" i="1" a="1"/>
  <c r="J1208" i="1"/>
  <c r="O1208" i="1" a="1"/>
  <c r="O1208" i="1" s="1"/>
  <c r="H1209" i="1" a="1"/>
  <c r="H1209" i="1" s="1"/>
  <c r="I1211" i="1" a="1"/>
  <c r="I1211" i="1" s="1"/>
  <c r="G1208" i="1" a="1"/>
  <c r="G1208" i="1"/>
  <c r="Q1208" i="1" a="1"/>
  <c r="Q1208" i="1" s="1"/>
  <c r="O1209" i="1" a="1"/>
  <c r="O1209" i="1"/>
  <c r="H1211" i="1" a="1"/>
  <c r="H1211" i="1"/>
  <c r="N1210" i="1" a="1"/>
  <c r="N1210" i="1" s="1"/>
  <c r="H1210" i="1" a="1"/>
  <c r="H1210" i="1" s="1"/>
  <c r="P1209" i="1" a="1"/>
  <c r="P1209" i="1"/>
  <c r="H1208" i="1" a="1"/>
  <c r="H1208" i="1" s="1"/>
  <c r="F1211" i="1" a="1"/>
  <c r="F1211" i="1" s="1"/>
  <c r="M1210" i="1" a="1"/>
  <c r="M1210" i="1" s="1"/>
  <c r="L1208" i="1" a="1"/>
  <c r="L1208" i="1"/>
  <c r="M1208" i="1" a="1"/>
  <c r="M1208" i="1" s="1"/>
  <c r="M1209" i="1" a="1"/>
  <c r="M1209" i="1" s="1"/>
  <c r="F1209" i="1" a="1"/>
  <c r="F1209" i="1" s="1"/>
  <c r="F1208" i="1" a="1"/>
  <c r="F1208" i="1" s="1"/>
  <c r="K1210" i="1" a="1"/>
  <c r="K1210" i="1"/>
  <c r="I1210" i="1" a="1"/>
  <c r="I1210" i="1" s="1"/>
  <c r="I1208" i="1" a="1"/>
  <c r="I1208" i="1"/>
  <c r="K1211" i="1" a="1"/>
  <c r="K1211" i="1" s="1"/>
  <c r="P1210" i="1" a="1"/>
  <c r="P1210" i="1"/>
  <c r="F1210" i="1" a="1"/>
  <c r="F1210" i="1"/>
  <c r="Q1209" i="1" a="1"/>
  <c r="Q1209" i="1" s="1"/>
  <c r="J1209" i="1" a="1"/>
  <c r="J1209" i="1" s="1"/>
  <c r="J1210" i="1" a="1"/>
  <c r="J1210" i="1" s="1"/>
  <c r="I1209" i="1" a="1"/>
  <c r="I1209" i="1" s="1"/>
  <c r="K1208" i="1" a="1"/>
  <c r="K1208" i="1" s="1"/>
  <c r="O1210" i="1" a="1"/>
  <c r="O1210" i="1" s="1"/>
  <c r="G1209" i="1" a="1"/>
  <c r="G1209" i="1"/>
  <c r="G1211" i="1" a="1"/>
  <c r="G1211" i="1" s="1"/>
  <c r="G1210" i="1" a="1"/>
  <c r="G1210" i="1"/>
  <c r="Q1211" i="1" a="1"/>
  <c r="Q1211" i="1" s="1"/>
  <c r="P1211" i="1" a="1"/>
  <c r="P1211" i="1" s="1"/>
  <c r="O1211" i="1" a="1"/>
  <c r="O1211" i="1" s="1"/>
  <c r="L1210" i="1" a="1"/>
  <c r="L1210" i="1" s="1"/>
  <c r="N1211" i="1" a="1"/>
  <c r="N1211" i="1" s="1"/>
  <c r="K1202" i="1" a="1"/>
  <c r="K1202" i="1" s="1"/>
  <c r="O1199" i="1" a="1"/>
  <c r="O1199" i="1" s="1"/>
  <c r="I1198" i="1" a="1"/>
  <c r="I1198" i="1" s="1"/>
  <c r="G1198" i="1" a="1"/>
  <c r="G1198" i="1"/>
  <c r="F1198" i="1" a="1"/>
  <c r="F1198" i="1" s="1"/>
  <c r="H1202" i="1" a="1"/>
  <c r="H1202" i="1" s="1"/>
  <c r="K1199" i="1" a="1"/>
  <c r="K1199" i="1" s="1"/>
  <c r="J1198" i="1" a="1"/>
  <c r="J1198" i="1" s="1"/>
  <c r="M1201" i="1" a="1"/>
  <c r="M1201" i="1"/>
  <c r="P1202" i="1" a="1"/>
  <c r="P1202" i="1" s="1"/>
  <c r="L1200" i="1" a="1"/>
  <c r="L1200" i="1" s="1"/>
  <c r="O1202" i="1" a="1"/>
  <c r="O1202" i="1" s="1"/>
  <c r="M1202" i="1" a="1"/>
  <c r="M1202" i="1"/>
  <c r="J1202" i="1" a="1"/>
  <c r="J1202" i="1" s="1"/>
  <c r="M1198" i="1" a="1"/>
  <c r="M1198" i="1" s="1"/>
  <c r="Q1201" i="1" a="1"/>
  <c r="Q1201" i="1" s="1"/>
  <c r="P1197" i="1" a="1"/>
  <c r="P1197" i="1" s="1"/>
  <c r="J1199" i="1" a="1"/>
  <c r="J1199" i="1" s="1"/>
  <c r="L1199" i="1" a="1"/>
  <c r="L1199" i="1" s="1"/>
  <c r="H1200" i="1" a="1"/>
  <c r="H1200" i="1"/>
  <c r="F1202" i="1" a="1"/>
  <c r="F1202" i="1" s="1"/>
  <c r="N1200" i="1" a="1"/>
  <c r="N1200" i="1"/>
  <c r="N1199" i="1" a="1"/>
  <c r="N1199" i="1" s="1"/>
  <c r="F1199" i="1" a="1"/>
  <c r="F1199" i="1" s="1"/>
  <c r="M1199" i="1" a="1"/>
  <c r="M1199" i="1" s="1"/>
  <c r="N1201" i="1" a="1"/>
  <c r="N1201" i="1" s="1"/>
  <c r="J1201" i="1" a="1"/>
  <c r="J1201" i="1" s="1"/>
  <c r="G1199" i="1" a="1"/>
  <c r="G1199" i="1" s="1"/>
  <c r="N1198" i="1" a="1"/>
  <c r="N1198" i="1" s="1"/>
  <c r="G1200" i="1" a="1"/>
  <c r="G1200" i="1" s="1"/>
  <c r="I1199" i="1" a="1"/>
  <c r="I1199" i="1" s="1"/>
  <c r="K1198" i="1" a="1"/>
  <c r="K1198" i="1" s="1"/>
  <c r="Q1199" i="1" a="1"/>
  <c r="Q1199" i="1" s="1"/>
  <c r="L1202" i="1" a="1"/>
  <c r="L1202" i="1" s="1"/>
  <c r="H1199" i="1" a="1"/>
  <c r="H1199" i="1" s="1"/>
  <c r="M1200" i="1" a="1"/>
  <c r="M1200" i="1" s="1"/>
  <c r="G1202" i="1" a="1"/>
  <c r="G1202" i="1" s="1"/>
  <c r="K1200" i="1" a="1"/>
  <c r="K1200" i="1"/>
  <c r="Q1198" i="1" a="1"/>
  <c r="Q1198" i="1" s="1"/>
  <c r="P1201" i="1" a="1"/>
  <c r="P1201" i="1" s="1"/>
  <c r="G1201" i="1" a="1"/>
  <c r="G1201" i="1" s="1"/>
  <c r="P1199" i="1" a="1"/>
  <c r="P1199" i="1" s="1"/>
  <c r="I1201" i="1" a="1"/>
  <c r="I1201" i="1" s="1"/>
  <c r="Q1200" i="1" a="1"/>
  <c r="Q1200" i="1" s="1"/>
  <c r="I1202" i="1" a="1"/>
  <c r="I1202" i="1" s="1"/>
  <c r="O1201" i="1" a="1"/>
  <c r="O1201" i="1"/>
  <c r="O1198" i="1" a="1"/>
  <c r="O1198" i="1" s="1"/>
  <c r="O1197" i="1" a="1"/>
  <c r="O1197" i="1" s="1"/>
  <c r="L1198" i="1" a="1"/>
  <c r="L1198" i="1" s="1"/>
  <c r="H1198" i="1" a="1"/>
  <c r="H1198" i="1" s="1"/>
  <c r="K1201" i="1" a="1"/>
  <c r="K1201" i="1" s="1"/>
  <c r="J1200" i="1" a="1"/>
  <c r="J1200" i="1" s="1"/>
  <c r="I1200" i="1" a="1"/>
  <c r="I1200" i="1" s="1"/>
  <c r="P1198" i="1" a="1"/>
  <c r="P1198" i="1" s="1"/>
  <c r="H1201" i="1" a="1"/>
  <c r="H1201" i="1"/>
  <c r="F1201" i="1" a="1"/>
  <c r="F1201" i="1" s="1"/>
  <c r="F1200" i="1" a="1"/>
  <c r="F1200" i="1" s="1"/>
  <c r="O1200" i="1" a="1"/>
  <c r="O1200" i="1" s="1"/>
  <c r="Q1197" i="1" a="1"/>
  <c r="Q1197" i="1" s="1"/>
  <c r="N1197" i="1" a="1"/>
  <c r="N1197" i="1"/>
  <c r="Q1202" i="1" a="1"/>
  <c r="Q1202" i="1" s="1"/>
  <c r="N1202" i="1" a="1"/>
  <c r="N1202" i="1" s="1"/>
  <c r="P1200" i="1" a="1"/>
  <c r="P1200" i="1" s="1"/>
  <c r="L1201" i="1" a="1"/>
  <c r="L1201" i="1" s="1"/>
  <c r="N1193" i="1" a="1"/>
  <c r="N1193" i="1" s="1"/>
  <c r="F1195" i="1" a="1"/>
  <c r="F1195" i="1" s="1"/>
  <c r="F1194" i="1" a="1"/>
  <c r="F1194" i="1" s="1"/>
  <c r="K1197" i="1" a="1"/>
  <c r="K1197" i="1" s="1"/>
  <c r="K1194" i="1" a="1"/>
  <c r="K1194" i="1" s="1"/>
  <c r="H1194" i="1" a="1"/>
  <c r="H1194" i="1" s="1"/>
  <c r="J1197" i="1" a="1"/>
  <c r="J1197" i="1" s="1"/>
  <c r="I1197" i="1" a="1"/>
  <c r="I1197" i="1" s="1"/>
  <c r="H1195" i="1" a="1"/>
  <c r="H1195" i="1" s="1"/>
  <c r="M1194" i="1" a="1"/>
  <c r="M1194" i="1"/>
  <c r="Q1193" i="1" a="1"/>
  <c r="Q1193" i="1" s="1"/>
  <c r="N1192" i="1" a="1"/>
  <c r="N1192" i="1" s="1"/>
  <c r="H1197" i="1" a="1"/>
  <c r="H1197" i="1" s="1"/>
  <c r="F1197" i="1" a="1"/>
  <c r="F1197" i="1" s="1"/>
  <c r="H1196" i="1" a="1"/>
  <c r="H1196" i="1" s="1"/>
  <c r="F1193" i="1" a="1"/>
  <c r="F1193" i="1" s="1"/>
  <c r="P1196" i="1" a="1"/>
  <c r="P1196" i="1"/>
  <c r="J1195" i="1" a="1"/>
  <c r="J1195" i="1" s="1"/>
  <c r="Q1192" i="1" a="1"/>
  <c r="Q1192" i="1" s="1"/>
  <c r="F1196" i="1" a="1"/>
  <c r="F1196" i="1" s="1"/>
  <c r="N1196" i="1" a="1"/>
  <c r="N1196" i="1" s="1"/>
  <c r="M1195" i="1" a="1"/>
  <c r="M1195" i="1" s="1"/>
  <c r="P1195" i="1" a="1"/>
  <c r="P1195" i="1" s="1"/>
  <c r="L1195" i="1" a="1"/>
  <c r="L1195" i="1"/>
  <c r="Q1194" i="1" a="1"/>
  <c r="Q1194" i="1" s="1"/>
  <c r="M1192" i="1" a="1"/>
  <c r="M1192" i="1" s="1"/>
  <c r="M1193" i="1" a="1"/>
  <c r="M1193" i="1"/>
  <c r="L1193" i="1" a="1"/>
  <c r="L1193" i="1" s="1"/>
  <c r="O1196" i="1" a="1"/>
  <c r="O1196" i="1" s="1"/>
  <c r="N1194" i="1" a="1"/>
  <c r="N1194" i="1" s="1"/>
  <c r="J1192" i="1" a="1"/>
  <c r="J1192" i="1" s="1"/>
  <c r="J1194" i="1" a="1"/>
  <c r="J1194" i="1" s="1"/>
  <c r="N1195" i="1" a="1"/>
  <c r="N1195" i="1"/>
  <c r="M1196" i="1" a="1"/>
  <c r="M1196" i="1" s="1"/>
  <c r="J1196" i="1" a="1"/>
  <c r="J1196" i="1" s="1"/>
  <c r="I1196" i="1" a="1"/>
  <c r="I1196" i="1" s="1"/>
  <c r="J1193" i="1" a="1"/>
  <c r="J1193" i="1" s="1"/>
  <c r="P1192" i="1" a="1"/>
  <c r="P1192" i="1" s="1"/>
  <c r="H1193" i="1" a="1"/>
  <c r="H1193" i="1" s="1"/>
  <c r="G1196" i="1" a="1"/>
  <c r="G1196" i="1" s="1"/>
  <c r="P1194" i="1" a="1"/>
  <c r="P1194" i="1"/>
  <c r="I1193" i="1" a="1"/>
  <c r="I1193" i="1" s="1"/>
  <c r="O1192" i="1" a="1"/>
  <c r="O1192" i="1" s="1"/>
  <c r="L1192" i="1" a="1"/>
  <c r="L1192" i="1" s="1"/>
  <c r="L1194" i="1" a="1"/>
  <c r="L1194" i="1"/>
  <c r="I1194" i="1" a="1"/>
  <c r="I1194" i="1" s="1"/>
  <c r="K1196" i="1" a="1"/>
  <c r="K1196" i="1" s="1"/>
  <c r="G1197" i="1" a="1"/>
  <c r="G1197" i="1" s="1"/>
  <c r="O1195" i="1" a="1"/>
  <c r="O1195" i="1" s="1"/>
  <c r="P1193" i="1" a="1"/>
  <c r="P1193" i="1" s="1"/>
  <c r="K1192" i="1" a="1"/>
  <c r="K1192" i="1" s="1"/>
  <c r="M1197" i="1" a="1"/>
  <c r="M1197" i="1"/>
  <c r="O1193" i="1" a="1"/>
  <c r="O1193" i="1" s="1"/>
  <c r="O1194" i="1" a="1"/>
  <c r="O1194" i="1"/>
  <c r="K1193" i="1" a="1"/>
  <c r="K1193" i="1" s="1"/>
  <c r="G1195" i="1" a="1"/>
  <c r="G1195" i="1" s="1"/>
  <c r="L1197" i="1" a="1"/>
  <c r="L1197" i="1" s="1"/>
  <c r="G1194" i="1" a="1"/>
  <c r="G1194" i="1" s="1"/>
  <c r="Q1196" i="1" a="1"/>
  <c r="Q1196" i="1"/>
  <c r="I1195" i="1" a="1"/>
  <c r="I1195" i="1" s="1"/>
  <c r="L1196" i="1" a="1"/>
  <c r="L1196" i="1" s="1"/>
  <c r="G1193" i="1" a="1"/>
  <c r="G1193" i="1" s="1"/>
  <c r="Q1195" i="1" a="1"/>
  <c r="Q1195" i="1" s="1"/>
  <c r="K1195" i="1" a="1"/>
  <c r="K1195" i="1" s="1"/>
  <c r="H1188" i="1" a="1"/>
  <c r="H1188" i="1" s="1"/>
  <c r="P1187" i="1" a="1"/>
  <c r="P1187" i="1" s="1"/>
  <c r="G1191" i="1" a="1"/>
  <c r="G1191" i="1" s="1"/>
  <c r="J1187" i="1" a="1"/>
  <c r="J1187" i="1" s="1"/>
  <c r="N1188" i="1" a="1"/>
  <c r="N1188" i="1" s="1"/>
  <c r="I1187" i="1" a="1"/>
  <c r="I1187" i="1"/>
  <c r="N1189" i="1" a="1"/>
  <c r="N1189" i="1" s="1"/>
  <c r="O1188" i="1" a="1"/>
  <c r="O1188" i="1" s="1"/>
  <c r="P1189" i="1" a="1"/>
  <c r="P1189" i="1"/>
  <c r="G1190" i="1" a="1"/>
  <c r="G1190" i="1" s="1"/>
  <c r="P1188" i="1" a="1"/>
  <c r="P1188" i="1" s="1"/>
  <c r="L1189" i="1" a="1"/>
  <c r="L1189" i="1" s="1"/>
  <c r="I1190" i="1" a="1"/>
  <c r="I1190" i="1" s="1"/>
  <c r="J1189" i="1" a="1"/>
  <c r="J1189" i="1" s="1"/>
  <c r="G1189" i="1" a="1"/>
  <c r="G1189" i="1" s="1"/>
  <c r="O1187" i="1" a="1"/>
  <c r="O1187" i="1"/>
  <c r="M1188" i="1" a="1"/>
  <c r="M1188" i="1" s="1"/>
  <c r="K1188" i="1" a="1"/>
  <c r="K1188" i="1"/>
  <c r="G1188" i="1" a="1"/>
  <c r="G1188" i="1" s="1"/>
  <c r="J1188" i="1" a="1"/>
  <c r="J1188" i="1"/>
  <c r="Q1190" i="1" a="1"/>
  <c r="Q1190" i="1" s="1"/>
  <c r="M1190" i="1" a="1"/>
  <c r="M1190" i="1" s="1"/>
  <c r="F1187" i="1" a="1"/>
  <c r="F1187" i="1" s="1"/>
  <c r="M1189" i="1" a="1"/>
  <c r="M1189" i="1"/>
  <c r="L1187" i="1" a="1"/>
  <c r="L1187" i="1" s="1"/>
  <c r="L1190" i="1" a="1"/>
  <c r="L1190" i="1" s="1"/>
  <c r="K1190" i="1" a="1"/>
  <c r="K1190" i="1" s="1"/>
  <c r="I1189" i="1" a="1"/>
  <c r="I1189" i="1" s="1"/>
  <c r="I1192" i="1" a="1"/>
  <c r="I1192" i="1" s="1"/>
  <c r="H1192" i="1" a="1"/>
  <c r="H1192" i="1"/>
  <c r="I1188" i="1" a="1"/>
  <c r="I1188" i="1" s="1"/>
  <c r="Q1187" i="1" a="1"/>
  <c r="Q1187" i="1" s="1"/>
  <c r="L1191" i="1" a="1"/>
  <c r="L1191" i="1"/>
  <c r="F1190" i="1" a="1"/>
  <c r="F1190" i="1"/>
  <c r="F1192" i="1" a="1"/>
  <c r="F1192" i="1"/>
  <c r="G1187" i="1" a="1"/>
  <c r="G1187" i="1" s="1"/>
  <c r="P1190" i="1" a="1"/>
  <c r="P1190" i="1"/>
  <c r="O1190" i="1" a="1"/>
  <c r="O1190" i="1" s="1"/>
  <c r="M1187" i="1" a="1"/>
  <c r="M1187" i="1" s="1"/>
  <c r="J1190" i="1" a="1"/>
  <c r="J1190" i="1"/>
  <c r="F1191" i="1" a="1"/>
  <c r="F1191" i="1" s="1"/>
  <c r="F1189" i="1" a="1"/>
  <c r="F1189" i="1" s="1"/>
  <c r="G1192" i="1" a="1"/>
  <c r="G1192" i="1" s="1"/>
  <c r="N1190" i="1" a="1"/>
  <c r="N1190" i="1"/>
  <c r="H1189" i="1" a="1"/>
  <c r="H1189" i="1" s="1"/>
  <c r="N1187" i="1" a="1"/>
  <c r="N1187" i="1" s="1"/>
  <c r="Q1191" i="1" a="1"/>
  <c r="Q1191" i="1" s="1"/>
  <c r="P1191" i="1" a="1"/>
  <c r="P1191" i="1" s="1"/>
  <c r="H1187" i="1" a="1"/>
  <c r="H1187" i="1"/>
  <c r="K1189" i="1" a="1"/>
  <c r="K1189" i="1"/>
  <c r="O1191" i="1" a="1"/>
  <c r="O1191" i="1"/>
  <c r="N1191" i="1" a="1"/>
  <c r="N1191" i="1" s="1"/>
  <c r="K1187" i="1" a="1"/>
  <c r="K1187" i="1" s="1"/>
  <c r="M1191" i="1" a="1"/>
  <c r="M1191" i="1"/>
  <c r="K1191" i="1" a="1"/>
  <c r="K1191" i="1" s="1"/>
  <c r="L1188" i="1" a="1"/>
  <c r="L1188" i="1" s="1"/>
  <c r="Q1188" i="1" a="1"/>
  <c r="Q1188" i="1" s="1"/>
  <c r="H1190" i="1" a="1"/>
  <c r="H1190" i="1" s="1"/>
  <c r="J1191" i="1" a="1"/>
  <c r="J1191" i="1" s="1"/>
  <c r="I1191" i="1" a="1"/>
  <c r="I1191" i="1" s="1"/>
  <c r="H1191" i="1" a="1"/>
  <c r="H1191" i="1"/>
  <c r="Q1189" i="1" a="1"/>
  <c r="Q1189" i="1" s="1"/>
  <c r="F1188" i="1" a="1"/>
  <c r="F1188" i="1"/>
  <c r="O1189" i="1" a="1"/>
  <c r="O1189" i="1" s="1"/>
  <c r="I1185" i="1" a="1"/>
  <c r="I1185" i="1" s="1"/>
  <c r="G1185" i="1" a="1"/>
  <c r="G1185" i="1" s="1"/>
  <c r="L1179" i="1" a="1"/>
  <c r="L1179" i="1" s="1"/>
  <c r="O1179" i="1" a="1"/>
  <c r="O1179" i="1" s="1"/>
  <c r="K1186" i="1" a="1"/>
  <c r="K1186" i="1" s="1"/>
  <c r="G1186" i="1" a="1"/>
  <c r="G1186" i="1" s="1"/>
  <c r="Q1185" i="1" a="1"/>
  <c r="Q1185" i="1" s="1"/>
  <c r="J1185" i="1" a="1"/>
  <c r="J1185" i="1" s="1"/>
  <c r="I1179" i="1" a="1"/>
  <c r="I1179" i="1" s="1"/>
  <c r="F1185" i="1" a="1"/>
  <c r="F1185" i="1"/>
  <c r="J1179" i="1" a="1"/>
  <c r="J1179" i="1"/>
  <c r="H1179" i="1" a="1"/>
  <c r="H1179" i="1" s="1"/>
  <c r="K1179" i="1" a="1"/>
  <c r="K1179" i="1" s="1"/>
  <c r="Q1179" i="1" a="1"/>
  <c r="Q1179" i="1" s="1"/>
  <c r="N1186" i="1" a="1"/>
  <c r="N1186" i="1"/>
  <c r="K1185" i="1" a="1"/>
  <c r="K1185" i="1" s="1"/>
  <c r="O1186" i="1" a="1"/>
  <c r="O1186" i="1" s="1"/>
  <c r="L1185" i="1" a="1"/>
  <c r="L1185" i="1"/>
  <c r="H1186" i="1" a="1"/>
  <c r="H1186" i="1" s="1"/>
  <c r="H1185" i="1" a="1"/>
  <c r="H1185" i="1" s="1"/>
  <c r="Q1186" i="1" a="1"/>
  <c r="Q1186" i="1" s="1"/>
  <c r="P1186" i="1" a="1"/>
  <c r="P1186" i="1" s="1"/>
  <c r="M1186" i="1" a="1"/>
  <c r="M1186" i="1" s="1"/>
  <c r="N1179" i="1" a="1"/>
  <c r="N1179" i="1"/>
  <c r="M1185" i="1" a="1"/>
  <c r="M1185" i="1" s="1"/>
  <c r="M1179" i="1" a="1"/>
  <c r="M1179" i="1" s="1"/>
  <c r="I1186" i="1" a="1"/>
  <c r="I1186" i="1"/>
  <c r="L1186" i="1" a="1"/>
  <c r="L1186" i="1" s="1"/>
  <c r="F1186" i="1" a="1"/>
  <c r="F1186" i="1"/>
  <c r="N1185" i="1" a="1"/>
  <c r="N1185" i="1" s="1"/>
  <c r="J1186" i="1" a="1"/>
  <c r="J1186" i="1"/>
  <c r="P1185" i="1" a="1"/>
  <c r="P1185" i="1" s="1"/>
  <c r="P1179" i="1" a="1"/>
  <c r="P1179" i="1" s="1"/>
  <c r="O1185" i="1" a="1"/>
  <c r="O1185" i="1" s="1"/>
  <c r="G1179" i="1" a="1"/>
  <c r="G1179" i="1" s="1"/>
  <c r="H1178" i="1" a="1"/>
  <c r="H1178" i="1"/>
  <c r="N1177" i="1" a="1"/>
  <c r="N1177" i="1" s="1"/>
  <c r="O1177" i="1" a="1"/>
  <c r="O1177" i="1" s="1"/>
  <c r="F1179" i="1" a="1"/>
  <c r="F1179" i="1" s="1"/>
  <c r="M1175" i="1" a="1"/>
  <c r="M1175" i="1" s="1"/>
  <c r="P1178" i="1" a="1"/>
  <c r="P1178" i="1" s="1"/>
  <c r="G1174" i="1" a="1"/>
  <c r="G1174" i="1" s="1"/>
  <c r="G1175" i="1" a="1"/>
  <c r="G1175" i="1"/>
  <c r="O1174" i="1" a="1"/>
  <c r="O1174" i="1" s="1"/>
  <c r="Q1178" i="1" a="1"/>
  <c r="Q1178" i="1"/>
  <c r="O1178" i="1" a="1"/>
  <c r="O1178" i="1" s="1"/>
  <c r="Q1175" i="1" a="1"/>
  <c r="Q1175" i="1" s="1"/>
  <c r="N1178" i="1" a="1"/>
  <c r="N1178" i="1" s="1"/>
  <c r="L1178" i="1" a="1"/>
  <c r="L1178" i="1" s="1"/>
  <c r="L1177" i="1" a="1"/>
  <c r="L1177" i="1"/>
  <c r="G1178" i="1" a="1"/>
  <c r="G1178" i="1" s="1"/>
  <c r="J1176" i="1" a="1"/>
  <c r="J1176" i="1"/>
  <c r="Q1173" i="1" a="1"/>
  <c r="Q1173" i="1"/>
  <c r="H1177" i="1" a="1"/>
  <c r="H1177" i="1" s="1"/>
  <c r="I1176" i="1" a="1"/>
  <c r="I1176" i="1" s="1"/>
  <c r="Q1176" i="1" a="1"/>
  <c r="Q1176" i="1" s="1"/>
  <c r="O1176" i="1" a="1"/>
  <c r="O1176" i="1" s="1"/>
  <c r="L1175" i="1" a="1"/>
  <c r="L1175" i="1" s="1"/>
  <c r="K1178" i="1" a="1"/>
  <c r="K1178" i="1" s="1"/>
  <c r="J1178" i="1" a="1"/>
  <c r="J1178" i="1" s="1"/>
  <c r="F1178" i="1" a="1"/>
  <c r="F1178" i="1" s="1"/>
  <c r="K1174" i="1" a="1"/>
  <c r="K1174" i="1" s="1"/>
  <c r="H1175" i="1" a="1"/>
  <c r="H1175" i="1" s="1"/>
  <c r="N1174" i="1" a="1"/>
  <c r="N1174" i="1"/>
  <c r="Q1177" i="1" a="1"/>
  <c r="Q1177" i="1" s="1"/>
  <c r="P1177" i="1" a="1"/>
  <c r="P1177" i="1" s="1"/>
  <c r="M1177" i="1" a="1"/>
  <c r="M1177" i="1"/>
  <c r="G1177" i="1" a="1"/>
  <c r="G1177" i="1"/>
  <c r="K1176" i="1" a="1"/>
  <c r="K1176" i="1" s="1"/>
  <c r="M1174" i="1" a="1"/>
  <c r="M1174" i="1"/>
  <c r="J1174" i="1" a="1"/>
  <c r="J1174" i="1"/>
  <c r="F1176" i="1" a="1"/>
  <c r="F1176" i="1" s="1"/>
  <c r="H1174" i="1" a="1"/>
  <c r="H1174" i="1" s="1"/>
  <c r="J1177" i="1" a="1"/>
  <c r="J1177" i="1" s="1"/>
  <c r="H1176" i="1" a="1"/>
  <c r="H1176" i="1" s="1"/>
  <c r="K1177" i="1" a="1"/>
  <c r="K1177" i="1" s="1"/>
  <c r="N1176" i="1" a="1"/>
  <c r="N1176" i="1" s="1"/>
  <c r="L1176" i="1" a="1"/>
  <c r="L1176" i="1"/>
  <c r="N1175" i="1" a="1"/>
  <c r="N1175" i="1" s="1"/>
  <c r="Q1174" i="1" a="1"/>
  <c r="Q1174" i="1" s="1"/>
  <c r="L1174" i="1" a="1"/>
  <c r="L1174" i="1"/>
  <c r="K1175" i="1" a="1"/>
  <c r="K1175" i="1" s="1"/>
  <c r="F1177" i="1" a="1"/>
  <c r="F1177" i="1" s="1"/>
  <c r="M1176" i="1" a="1"/>
  <c r="M1176" i="1"/>
  <c r="G1176" i="1" a="1"/>
  <c r="G1176" i="1" s="1"/>
  <c r="P1176" i="1" a="1"/>
  <c r="P1176" i="1" s="1"/>
  <c r="P1173" i="1" a="1"/>
  <c r="P1173" i="1"/>
  <c r="P1175" i="1" a="1"/>
  <c r="P1175" i="1" s="1"/>
  <c r="F1175" i="1" a="1"/>
  <c r="F1175" i="1" s="1"/>
  <c r="I1178" i="1" a="1"/>
  <c r="I1178" i="1" s="1"/>
  <c r="I1174" i="1" a="1"/>
  <c r="I1174" i="1" s="1"/>
  <c r="O1175" i="1" a="1"/>
  <c r="O1175" i="1"/>
  <c r="P1174" i="1" a="1"/>
  <c r="P1174" i="1" s="1"/>
  <c r="M1178" i="1" a="1"/>
  <c r="M1178" i="1" s="1"/>
  <c r="I1175" i="1" a="1"/>
  <c r="I1175" i="1"/>
  <c r="F1174" i="1" a="1"/>
  <c r="F1174" i="1" s="1"/>
  <c r="J1175" i="1" a="1"/>
  <c r="J1175" i="1"/>
  <c r="I1177" i="1" a="1"/>
  <c r="I1177" i="1" s="1"/>
  <c r="P1171" i="1" a="1"/>
  <c r="P1171" i="1"/>
  <c r="N1170" i="1" a="1"/>
  <c r="N1170" i="1"/>
  <c r="G1170" i="1" a="1"/>
  <c r="G1170" i="1"/>
  <c r="P1169" i="1" a="1"/>
  <c r="P1169" i="1" s="1"/>
  <c r="M1169" i="1" a="1"/>
  <c r="M1169" i="1" s="1"/>
  <c r="M1168" i="1" a="1"/>
  <c r="M1168" i="1" s="1"/>
  <c r="O1168" i="1" a="1"/>
  <c r="O1168" i="1" s="1"/>
  <c r="I1173" i="1" a="1"/>
  <c r="I1173" i="1"/>
  <c r="Q1172" i="1" a="1"/>
  <c r="Q1172" i="1" s="1"/>
  <c r="P1170" i="1" a="1"/>
  <c r="P1170" i="1"/>
  <c r="O1170" i="1" a="1"/>
  <c r="O1170" i="1"/>
  <c r="O1173" i="1" a="1"/>
  <c r="O1173" i="1" s="1"/>
  <c r="N1173" i="1" a="1"/>
  <c r="N1173" i="1" s="1"/>
  <c r="M1173" i="1" a="1"/>
  <c r="M1173" i="1" s="1"/>
  <c r="O1171" i="1" a="1"/>
  <c r="O1171" i="1"/>
  <c r="L1173" i="1" a="1"/>
  <c r="L1173" i="1" s="1"/>
  <c r="K1173" i="1" a="1"/>
  <c r="K1173" i="1"/>
  <c r="J1173" i="1" a="1"/>
  <c r="J1173" i="1"/>
  <c r="H1173" i="1" a="1"/>
  <c r="H1173" i="1" s="1"/>
  <c r="P1172" i="1" a="1"/>
  <c r="P1172" i="1" s="1"/>
  <c r="H1172" i="1" a="1"/>
  <c r="H1172" i="1" s="1"/>
  <c r="H1171" i="1" a="1"/>
  <c r="H1171" i="1" s="1"/>
  <c r="I1169" i="1" a="1"/>
  <c r="I1169" i="1" s="1"/>
  <c r="J1170" i="1" a="1"/>
  <c r="J1170" i="1" s="1"/>
  <c r="J1172" i="1" a="1"/>
  <c r="J1172" i="1"/>
  <c r="J1169" i="1" a="1"/>
  <c r="J1169" i="1"/>
  <c r="G1173" i="1" a="1"/>
  <c r="G1173" i="1" s="1"/>
  <c r="F1173" i="1" a="1"/>
  <c r="F1173" i="1" s="1"/>
  <c r="L1172" i="1" a="1"/>
  <c r="L1172" i="1"/>
  <c r="F1171" i="1" a="1"/>
  <c r="F1171" i="1" s="1"/>
  <c r="H1170" i="1" a="1"/>
  <c r="H1170" i="1" s="1"/>
  <c r="N1169" i="1" a="1"/>
  <c r="N1169" i="1" s="1"/>
  <c r="F1170" i="1" a="1"/>
  <c r="F1170" i="1" s="1"/>
  <c r="O1169" i="1" a="1"/>
  <c r="O1169" i="1" s="1"/>
  <c r="O1172" i="1" a="1"/>
  <c r="O1172" i="1" s="1"/>
  <c r="F1169" i="1" a="1"/>
  <c r="F1169" i="1"/>
  <c r="N1172" i="1" a="1"/>
  <c r="N1172" i="1" s="1"/>
  <c r="Q1168" i="1" a="1"/>
  <c r="Q1168" i="1"/>
  <c r="M1172" i="1" a="1"/>
  <c r="M1172" i="1" s="1"/>
  <c r="L1168" i="1" a="1"/>
  <c r="L1168" i="1"/>
  <c r="G1169" i="1" a="1"/>
  <c r="G1169" i="1"/>
  <c r="K1172" i="1" a="1"/>
  <c r="K1172" i="1" s="1"/>
  <c r="K1171" i="1" a="1"/>
  <c r="K1171" i="1"/>
  <c r="I1172" i="1" a="1"/>
  <c r="I1172" i="1" s="1"/>
  <c r="G1172" i="1" a="1"/>
  <c r="G1172" i="1"/>
  <c r="L1170" i="1" a="1"/>
  <c r="L1170" i="1" s="1"/>
  <c r="N1168" i="1" a="1"/>
  <c r="N1168" i="1" s="1"/>
  <c r="Q1169" i="1" a="1"/>
  <c r="Q1169" i="1" s="1"/>
  <c r="K1170" i="1" a="1"/>
  <c r="K1170" i="1" s="1"/>
  <c r="N1171" i="1" a="1"/>
  <c r="N1171" i="1"/>
  <c r="G1171" i="1" a="1"/>
  <c r="G1171" i="1" s="1"/>
  <c r="H1169" i="1" a="1"/>
  <c r="H1169" i="1"/>
  <c r="L1171" i="1" a="1"/>
  <c r="L1171" i="1" s="1"/>
  <c r="Q1170" i="1" a="1"/>
  <c r="Q1170" i="1" s="1"/>
  <c r="L1169" i="1" a="1"/>
  <c r="L1169" i="1"/>
  <c r="K1169" i="1" a="1"/>
  <c r="K1169" i="1" s="1"/>
  <c r="P1168" i="1" a="1"/>
  <c r="P1168" i="1" s="1"/>
  <c r="F1172" i="1" a="1"/>
  <c r="F1172" i="1"/>
  <c r="I1170" i="1" a="1"/>
  <c r="I1170" i="1"/>
  <c r="J1171" i="1" a="1"/>
  <c r="J1171" i="1" s="1"/>
  <c r="Q1171" i="1" a="1"/>
  <c r="Q1171" i="1" s="1"/>
  <c r="I1171" i="1" a="1"/>
  <c r="I1171" i="1" s="1"/>
  <c r="M1171" i="1" a="1"/>
  <c r="M1171" i="1" s="1"/>
  <c r="M1170" i="1" a="1"/>
  <c r="M1170" i="1"/>
  <c r="G1164" i="1" a="1"/>
  <c r="G1164" i="1" s="1"/>
  <c r="N1166" i="1" a="1"/>
  <c r="N1166" i="1" s="1"/>
  <c r="L1165" i="1" a="1"/>
  <c r="L1165" i="1"/>
  <c r="Q1165" i="1" a="1"/>
  <c r="Q1165" i="1"/>
  <c r="P1167" i="1" a="1"/>
  <c r="P1167" i="1"/>
  <c r="O1167" i="1" a="1"/>
  <c r="O1167" i="1" s="1"/>
  <c r="O1166" i="1" a="1"/>
  <c r="O1166" i="1" s="1"/>
  <c r="G1166" i="1" a="1"/>
  <c r="G1166" i="1"/>
  <c r="G1167" i="1" a="1"/>
  <c r="G1167" i="1" s="1"/>
  <c r="F1167" i="1" a="1"/>
  <c r="F1167" i="1" s="1"/>
  <c r="N1167" i="1" a="1"/>
  <c r="N1167" i="1" s="1"/>
  <c r="K1167" i="1" a="1"/>
  <c r="K1167" i="1" s="1"/>
  <c r="P1164" i="1" a="1"/>
  <c r="P1164" i="1" s="1"/>
  <c r="H1164" i="1" a="1"/>
  <c r="H1164" i="1"/>
  <c r="P1163" i="1" a="1"/>
  <c r="P1163" i="1" s="1"/>
  <c r="O1165" i="1" a="1"/>
  <c r="O1165" i="1" s="1"/>
  <c r="H1165" i="1" a="1"/>
  <c r="H1165" i="1" s="1"/>
  <c r="H1167" i="1" a="1"/>
  <c r="H1167" i="1" s="1"/>
  <c r="J1165" i="1" a="1"/>
  <c r="J1165" i="1"/>
  <c r="Q1166" i="1" a="1"/>
  <c r="Q1166" i="1"/>
  <c r="L1164" i="1" a="1"/>
  <c r="L1164" i="1"/>
  <c r="M1166" i="1" a="1"/>
  <c r="M1166" i="1"/>
  <c r="K1166" i="1" a="1"/>
  <c r="K1166" i="1" s="1"/>
  <c r="O1163" i="1" a="1"/>
  <c r="O1163" i="1" s="1"/>
  <c r="L1166" i="1" a="1"/>
  <c r="L1166" i="1" s="1"/>
  <c r="P1165" i="1" a="1"/>
  <c r="P1165" i="1" s="1"/>
  <c r="I1164" i="1" a="1"/>
  <c r="I1164" i="1" s="1"/>
  <c r="F1164" i="1" a="1"/>
  <c r="F1164" i="1" s="1"/>
  <c r="F1166" i="1" a="1"/>
  <c r="F1166" i="1" s="1"/>
  <c r="K1168" i="1" a="1"/>
  <c r="K1168" i="1" s="1"/>
  <c r="M1164" i="1" a="1"/>
  <c r="M1164" i="1" s="1"/>
  <c r="H1166" i="1" a="1"/>
  <c r="H1166" i="1" s="1"/>
  <c r="H1168" i="1" a="1"/>
  <c r="H1168" i="1"/>
  <c r="J1167" i="1" a="1"/>
  <c r="J1167" i="1" s="1"/>
  <c r="M1167" i="1" a="1"/>
  <c r="M1167" i="1"/>
  <c r="G1168" i="1" a="1"/>
  <c r="G1168" i="1" s="1"/>
  <c r="L1167" i="1" a="1"/>
  <c r="L1167" i="1" s="1"/>
  <c r="I1167" i="1" a="1"/>
  <c r="I1167" i="1" s="1"/>
  <c r="M1165" i="1" a="1"/>
  <c r="M1165" i="1" s="1"/>
  <c r="K1165" i="1" a="1"/>
  <c r="K1165" i="1" s="1"/>
  <c r="P1166" i="1" a="1"/>
  <c r="P1166" i="1" s="1"/>
  <c r="F1165" i="1" a="1"/>
  <c r="F1165" i="1" s="1"/>
  <c r="I1165" i="1" a="1"/>
  <c r="I1165" i="1" s="1"/>
  <c r="G1165" i="1" a="1"/>
  <c r="G1165" i="1"/>
  <c r="Q1164" i="1" a="1"/>
  <c r="Q1164" i="1"/>
  <c r="N1164" i="1" a="1"/>
  <c r="N1164" i="1" s="1"/>
  <c r="Q1163" i="1" a="1"/>
  <c r="Q1163" i="1" s="1"/>
  <c r="J1164" i="1" a="1"/>
  <c r="J1164" i="1" s="1"/>
  <c r="K1164" i="1" a="1"/>
  <c r="K1164" i="1" s="1"/>
  <c r="O1164" i="1" a="1"/>
  <c r="O1164" i="1" s="1"/>
  <c r="J1166" i="1" a="1"/>
  <c r="J1166" i="1" s="1"/>
  <c r="J1168" i="1" a="1"/>
  <c r="J1168" i="1" s="1"/>
  <c r="I1168" i="1" a="1"/>
  <c r="I1168" i="1" s="1"/>
  <c r="F1168" i="1" a="1"/>
  <c r="F1168" i="1" s="1"/>
  <c r="Q1167" i="1" a="1"/>
  <c r="Q1167" i="1" s="1"/>
  <c r="I1166" i="1" a="1"/>
  <c r="I1166" i="1" s="1"/>
  <c r="N1165" i="1" a="1"/>
  <c r="N1165" i="1" s="1"/>
  <c r="G1162" i="1" a="1"/>
  <c r="G1162" i="1"/>
  <c r="L1162" i="1" a="1"/>
  <c r="L1162" i="1"/>
  <c r="N1163" i="1" a="1"/>
  <c r="N1163" i="1" s="1"/>
  <c r="P1162" i="1" a="1"/>
  <c r="P1162" i="1" s="1"/>
  <c r="M1163" i="1" a="1"/>
  <c r="M1163" i="1" s="1"/>
  <c r="L1163" i="1" a="1"/>
  <c r="L1163" i="1" s="1"/>
  <c r="G1163" i="1" a="1"/>
  <c r="G1163" i="1" s="1"/>
  <c r="F1162" i="1" a="1"/>
  <c r="F1162" i="1"/>
  <c r="O1162" i="1" a="1"/>
  <c r="O1162" i="1" s="1"/>
  <c r="K1163" i="1" a="1"/>
  <c r="K1163" i="1" s="1"/>
  <c r="J1163" i="1" a="1"/>
  <c r="J1163" i="1" s="1"/>
  <c r="I1163" i="1" a="1"/>
  <c r="I1163" i="1" s="1"/>
  <c r="H1163" i="1" a="1"/>
  <c r="H1163" i="1" s="1"/>
  <c r="I1162" i="1" a="1"/>
  <c r="I1162" i="1" s="1"/>
  <c r="F1163" i="1" a="1"/>
  <c r="F1163" i="1" s="1"/>
  <c r="Q1162" i="1" a="1"/>
  <c r="Q1162" i="1" s="1"/>
  <c r="N1162" i="1" a="1"/>
  <c r="N1162" i="1" s="1"/>
  <c r="M1162" i="1" a="1"/>
  <c r="M1162" i="1" s="1"/>
  <c r="K1162" i="1" a="1"/>
  <c r="K1162" i="1" s="1"/>
  <c r="J1162" i="1" a="1"/>
  <c r="J1162" i="1"/>
  <c r="H1162" i="1" a="1"/>
  <c r="H1162" i="1" s="1"/>
  <c r="J1356" i="1" a="1"/>
  <c r="J1356" i="1" s="1"/>
  <c r="L1358" i="1" a="1"/>
  <c r="L1358" i="1" s="1"/>
  <c r="F1358" i="1" a="1"/>
  <c r="F1358" i="1" s="1"/>
  <c r="F1356" i="1" a="1"/>
  <c r="F1356" i="1" s="1"/>
  <c r="N1357" i="1" a="1"/>
  <c r="N1357" i="1" s="1"/>
  <c r="Q1355" i="1" a="1"/>
  <c r="Q1355" i="1"/>
  <c r="K1356" i="1" a="1"/>
  <c r="K1356" i="1" s="1"/>
  <c r="N1355" i="1" a="1"/>
  <c r="N1355" i="1" s="1"/>
  <c r="P1358" i="1" a="1"/>
  <c r="P1358" i="1"/>
  <c r="H1356" i="1" a="1"/>
  <c r="H1356" i="1" s="1"/>
  <c r="O1355" i="1" a="1"/>
  <c r="O1355" i="1" s="1"/>
  <c r="J1358" i="1" a="1"/>
  <c r="J1358" i="1" s="1"/>
  <c r="I1358" i="1" a="1"/>
  <c r="I1358" i="1" s="1"/>
  <c r="I1359" i="1" a="1"/>
  <c r="I1359" i="1" s="1"/>
  <c r="F1359" i="1" a="1"/>
  <c r="F1359" i="1" s="1"/>
  <c r="M1358" i="1" a="1"/>
  <c r="M1358" i="1" s="1"/>
  <c r="H1358" i="1" a="1"/>
  <c r="H1358" i="1" s="1"/>
  <c r="J1357" i="1" a="1"/>
  <c r="J1357" i="1" s="1"/>
  <c r="O1359" i="1" a="1"/>
  <c r="O1359" i="1" s="1"/>
  <c r="K1357" i="1" a="1"/>
  <c r="K1357" i="1"/>
  <c r="H1357" i="1" a="1"/>
  <c r="H1357" i="1" s="1"/>
  <c r="H1360" i="1" a="1"/>
  <c r="H1360" i="1" s="1"/>
  <c r="M1359" i="1" a="1"/>
  <c r="M1359" i="1"/>
  <c r="P1355" i="1" a="1"/>
  <c r="P1355" i="1"/>
  <c r="G1359" i="1" a="1"/>
  <c r="G1359" i="1" s="1"/>
  <c r="I1357" i="1" a="1"/>
  <c r="I1357" i="1" s="1"/>
  <c r="O1356" i="1" a="1"/>
  <c r="O1356" i="1"/>
  <c r="N1358" i="1" a="1"/>
  <c r="N1358" i="1" s="1"/>
  <c r="G1358" i="1" a="1"/>
  <c r="G1358" i="1"/>
  <c r="M1355" i="1" a="1"/>
  <c r="M1355" i="1"/>
  <c r="N1359" i="1" a="1"/>
  <c r="N1359" i="1" s="1"/>
  <c r="K1358" i="1" a="1"/>
  <c r="K1358" i="1" s="1"/>
  <c r="K1359" i="1" a="1"/>
  <c r="K1359" i="1" s="1"/>
  <c r="F1357" i="1" a="1"/>
  <c r="F1357" i="1"/>
  <c r="M1357" i="1" a="1"/>
  <c r="M1357" i="1" s="1"/>
  <c r="H1359" i="1" a="1"/>
  <c r="H1359" i="1" s="1"/>
  <c r="Q1357" i="1" a="1"/>
  <c r="Q1357" i="1"/>
  <c r="Q1356" i="1" a="1"/>
  <c r="Q1356" i="1"/>
  <c r="O1357" i="1" a="1"/>
  <c r="O1357" i="1" s="1"/>
  <c r="G1360" i="1" a="1"/>
  <c r="G1360" i="1" s="1"/>
  <c r="F1360" i="1" a="1"/>
  <c r="F1360" i="1"/>
  <c r="Q1359" i="1" a="1"/>
  <c r="Q1359" i="1" s="1"/>
  <c r="M1356" i="1" a="1"/>
  <c r="M1356" i="1" s="1"/>
  <c r="P1359" i="1" a="1"/>
  <c r="P1359" i="1"/>
  <c r="L1359" i="1" a="1"/>
  <c r="L1359" i="1" s="1"/>
  <c r="J1359" i="1" a="1"/>
  <c r="J1359" i="1" s="1"/>
  <c r="Q1358" i="1" a="1"/>
  <c r="Q1358" i="1" s="1"/>
  <c r="G1357" i="1" a="1"/>
  <c r="G1357" i="1" s="1"/>
  <c r="P1356" i="1" a="1"/>
  <c r="P1356" i="1"/>
  <c r="O1358" i="1" a="1"/>
  <c r="O1358" i="1" s="1"/>
  <c r="P1357" i="1" a="1"/>
  <c r="P1357" i="1"/>
  <c r="N1356" i="1" a="1"/>
  <c r="N1356" i="1"/>
  <c r="L1357" i="1" a="1"/>
  <c r="L1357" i="1"/>
  <c r="L1356" i="1" a="1"/>
  <c r="L1356" i="1"/>
  <c r="I1356" i="1" a="1"/>
  <c r="I1356" i="1" s="1"/>
  <c r="G1356" i="1" a="1"/>
  <c r="G1356" i="1"/>
  <c r="P1353" i="1" a="1"/>
  <c r="P1353" i="1"/>
  <c r="L1352" i="1" a="1"/>
  <c r="L1352" i="1" s="1"/>
  <c r="H1353" i="1" a="1"/>
  <c r="H1353" i="1" s="1"/>
  <c r="F1353" i="1" a="1"/>
  <c r="F1353" i="1" s="1"/>
  <c r="N1352" i="1" a="1"/>
  <c r="N1352" i="1" s="1"/>
  <c r="G1352" i="1" a="1"/>
  <c r="G1352" i="1" s="1"/>
  <c r="Q1353" i="1" a="1"/>
  <c r="Q1353" i="1"/>
  <c r="L1354" i="1" a="1"/>
  <c r="L1354" i="1" s="1"/>
  <c r="J1354" i="1" a="1"/>
  <c r="J1354" i="1"/>
  <c r="M1353" i="1" a="1"/>
  <c r="M1353" i="1"/>
  <c r="P1352" i="1" a="1"/>
  <c r="P1352" i="1"/>
  <c r="J1352" i="1" a="1"/>
  <c r="J1352" i="1" s="1"/>
  <c r="L1353" i="1" a="1"/>
  <c r="L1353" i="1" s="1"/>
  <c r="K1352" i="1" a="1"/>
  <c r="K1352" i="1"/>
  <c r="K1355" i="1" a="1"/>
  <c r="K1355" i="1" s="1"/>
  <c r="J1355" i="1" a="1"/>
  <c r="J1355" i="1"/>
  <c r="I1353" i="1" a="1"/>
  <c r="I1353" i="1"/>
  <c r="F1355" i="1" a="1"/>
  <c r="F1355" i="1" s="1"/>
  <c r="Q1354" i="1" a="1"/>
  <c r="Q1354" i="1" s="1"/>
  <c r="K1354" i="1" a="1"/>
  <c r="K1354" i="1" s="1"/>
  <c r="P1354" i="1" a="1"/>
  <c r="P1354" i="1"/>
  <c r="I1354" i="1" a="1"/>
  <c r="I1354" i="1" s="1"/>
  <c r="H1354" i="1" a="1"/>
  <c r="H1354" i="1" s="1"/>
  <c r="O1352" i="1" a="1"/>
  <c r="O1352" i="1" s="1"/>
  <c r="G1354" i="1" a="1"/>
  <c r="G1354" i="1"/>
  <c r="M1354" i="1" a="1"/>
  <c r="M1354" i="1"/>
  <c r="J1353" i="1" a="1"/>
  <c r="J1353" i="1"/>
  <c r="I1352" i="1" a="1"/>
  <c r="I1352" i="1" s="1"/>
  <c r="N1353" i="1" a="1"/>
  <c r="N1353" i="1"/>
  <c r="M1352" i="1" a="1"/>
  <c r="M1352" i="1" s="1"/>
  <c r="F1352" i="1" a="1"/>
  <c r="F1352" i="1"/>
  <c r="O1353" i="1" a="1"/>
  <c r="O1353" i="1" s="1"/>
  <c r="H1352" i="1" a="1"/>
  <c r="H1352" i="1" s="1"/>
  <c r="L1355" i="1" a="1"/>
  <c r="L1355" i="1" s="1"/>
  <c r="I1355" i="1" a="1"/>
  <c r="I1355" i="1"/>
  <c r="Q1352" i="1" a="1"/>
  <c r="Q1352" i="1" s="1"/>
  <c r="K1353" i="1" a="1"/>
  <c r="K1353" i="1" s="1"/>
  <c r="H1355" i="1" a="1"/>
  <c r="H1355" i="1" s="1"/>
  <c r="G1355" i="1" a="1"/>
  <c r="G1355" i="1" s="1"/>
  <c r="G1353" i="1" a="1"/>
  <c r="G1353" i="1"/>
  <c r="O1354" i="1" a="1"/>
  <c r="O1354" i="1" s="1"/>
  <c r="N1354" i="1" a="1"/>
  <c r="N1354" i="1" s="1"/>
  <c r="F1354" i="1" a="1"/>
  <c r="F1354" i="1" s="1"/>
  <c r="N1348" i="1" a="1"/>
  <c r="N1348" i="1"/>
  <c r="I1348" i="1" a="1"/>
  <c r="I1348" i="1" s="1"/>
  <c r="M1349" i="1" a="1"/>
  <c r="M1349" i="1" s="1"/>
  <c r="K1349" i="1" a="1"/>
  <c r="K1349" i="1" s="1"/>
  <c r="Q1347" i="1" a="1"/>
  <c r="Q1347" i="1" s="1"/>
  <c r="M1347" i="1" a="1"/>
  <c r="M1347" i="1" s="1"/>
  <c r="O1350" i="1" a="1"/>
  <c r="O1350" i="1" s="1"/>
  <c r="Q1350" i="1" a="1"/>
  <c r="Q1350" i="1" s="1"/>
  <c r="K1348" i="1" a="1"/>
  <c r="K1348" i="1" s="1"/>
  <c r="L1347" i="1" a="1"/>
  <c r="L1347" i="1" s="1"/>
  <c r="H1349" i="1" a="1"/>
  <c r="H1349" i="1" s="1"/>
  <c r="Q1348" i="1" a="1"/>
  <c r="Q1348" i="1"/>
  <c r="P1350" i="1" a="1"/>
  <c r="P1350" i="1" s="1"/>
  <c r="O1349" i="1" a="1"/>
  <c r="O1349" i="1"/>
  <c r="N1349" i="1" a="1"/>
  <c r="N1349" i="1" s="1"/>
  <c r="I1347" i="1" a="1"/>
  <c r="I1347" i="1" s="1"/>
  <c r="H1348" i="1" a="1"/>
  <c r="H1348" i="1" s="1"/>
  <c r="N1346" i="1" a="1"/>
  <c r="N1346" i="1" s="1"/>
  <c r="L1349" i="1" a="1"/>
  <c r="L1349" i="1" s="1"/>
  <c r="G1349" i="1" a="1"/>
  <c r="G1349" i="1" s="1"/>
  <c r="P1348" i="1" a="1"/>
  <c r="P1348" i="1" s="1"/>
  <c r="L1346" i="1" a="1"/>
  <c r="L1346" i="1" s="1"/>
  <c r="L1350" i="1" a="1"/>
  <c r="L1350" i="1" s="1"/>
  <c r="F1349" i="1" a="1"/>
  <c r="F1349" i="1" s="1"/>
  <c r="Q1346" i="1" a="1"/>
  <c r="Q1346" i="1" s="1"/>
  <c r="M1348" i="1" a="1"/>
  <c r="M1348" i="1" s="1"/>
  <c r="O1347" i="1" a="1"/>
  <c r="O1347" i="1"/>
  <c r="K1350" i="1" a="1"/>
  <c r="K1350" i="1" s="1"/>
  <c r="I1350" i="1" a="1"/>
  <c r="I1350" i="1"/>
  <c r="N1350" i="1" a="1"/>
  <c r="N1350" i="1" s="1"/>
  <c r="M1350" i="1" a="1"/>
  <c r="M1350" i="1" s="1"/>
  <c r="P1349" i="1" a="1"/>
  <c r="P1349" i="1"/>
  <c r="N1347" i="1" a="1"/>
  <c r="N1347" i="1" s="1"/>
  <c r="P1347" i="1" a="1"/>
  <c r="P1347" i="1" s="1"/>
  <c r="J1350" i="1" a="1"/>
  <c r="J1350" i="1" s="1"/>
  <c r="H1350" i="1" a="1"/>
  <c r="H1350" i="1" s="1"/>
  <c r="J1349" i="1" a="1"/>
  <c r="J1349" i="1" s="1"/>
  <c r="G1347" i="1" a="1"/>
  <c r="G1347" i="1" s="1"/>
  <c r="Q1349" i="1" a="1"/>
  <c r="Q1349" i="1" s="1"/>
  <c r="P1346" i="1" a="1"/>
  <c r="P1346" i="1" s="1"/>
  <c r="O1348" i="1" a="1"/>
  <c r="O1348" i="1" s="1"/>
  <c r="I1349" i="1" a="1"/>
  <c r="I1349" i="1"/>
  <c r="J1348" i="1" a="1"/>
  <c r="J1348" i="1" s="1"/>
  <c r="G1348" i="1" a="1"/>
  <c r="G1348" i="1"/>
  <c r="O1346" i="1" a="1"/>
  <c r="O1346" i="1" s="1"/>
  <c r="F1350" i="1" a="1"/>
  <c r="F1350" i="1"/>
  <c r="F1347" i="1" a="1"/>
  <c r="F1347" i="1" s="1"/>
  <c r="F1348" i="1" a="1"/>
  <c r="F1348" i="1"/>
  <c r="H1347" i="1" a="1"/>
  <c r="H1347" i="1" s="1"/>
  <c r="M1346" i="1" a="1"/>
  <c r="M1346" i="1" s="1"/>
  <c r="L1348" i="1" a="1"/>
  <c r="L1348" i="1"/>
  <c r="K1347" i="1" a="1"/>
  <c r="K1347" i="1" s="1"/>
  <c r="G1350" i="1" a="1"/>
  <c r="G1350" i="1" s="1"/>
  <c r="J1347" i="1" a="1"/>
  <c r="J1347" i="1" s="1"/>
  <c r="H1346" i="1" a="1"/>
  <c r="H1346" i="1" s="1"/>
  <c r="O1340" i="1" a="1"/>
  <c r="O1340" i="1" s="1"/>
  <c r="K1340" i="1" a="1"/>
  <c r="K1340" i="1" s="1"/>
  <c r="F1346" i="1" a="1"/>
  <c r="F1346" i="1" s="1"/>
  <c r="P1340" i="1" a="1"/>
  <c r="P1340" i="1"/>
  <c r="N1340" i="1" a="1"/>
  <c r="N1340" i="1" s="1"/>
  <c r="J1340" i="1" a="1"/>
  <c r="J1340" i="1" s="1"/>
  <c r="M1340" i="1" a="1"/>
  <c r="M1340" i="1"/>
  <c r="F1340" i="1" a="1"/>
  <c r="F1340" i="1" s="1"/>
  <c r="P1339" i="1" a="1"/>
  <c r="P1339" i="1"/>
  <c r="I1340" i="1" a="1"/>
  <c r="I1340" i="1" s="1"/>
  <c r="O1339" i="1" a="1"/>
  <c r="O1339" i="1" s="1"/>
  <c r="N1339" i="1" a="1"/>
  <c r="N1339" i="1" s="1"/>
  <c r="K1346" i="1" a="1"/>
  <c r="K1346" i="1" s="1"/>
  <c r="J1346" i="1" a="1"/>
  <c r="J1346" i="1" s="1"/>
  <c r="H1340" i="1" a="1"/>
  <c r="H1340" i="1" s="1"/>
  <c r="Q1339" i="1" a="1"/>
  <c r="Q1339" i="1" s="1"/>
  <c r="I1346" i="1" a="1"/>
  <c r="I1346" i="1" s="1"/>
  <c r="G1346" i="1" a="1"/>
  <c r="G1346" i="1" s="1"/>
  <c r="Q1340" i="1" a="1"/>
  <c r="Q1340" i="1" s="1"/>
  <c r="L1340" i="1" a="1"/>
  <c r="L1340" i="1" s="1"/>
  <c r="G1340" i="1" a="1"/>
  <c r="G1340" i="1" s="1"/>
  <c r="G1339" i="1" a="1"/>
  <c r="G1339" i="1" s="1"/>
  <c r="F1339" i="1" a="1"/>
  <c r="F1339" i="1" s="1"/>
  <c r="Q1338" i="1" a="1"/>
  <c r="Q1338" i="1" s="1"/>
  <c r="F1338" i="1" a="1"/>
  <c r="F1338" i="1" s="1"/>
  <c r="O1337" i="1" a="1"/>
  <c r="O1337" i="1" s="1"/>
  <c r="H1338" i="1" a="1"/>
  <c r="H1338" i="1" s="1"/>
  <c r="N1338" i="1" a="1"/>
  <c r="N1338" i="1" s="1"/>
  <c r="P1338" i="1" a="1"/>
  <c r="P1338" i="1" s="1"/>
  <c r="O1338" i="1" a="1"/>
  <c r="O1338" i="1" s="1"/>
  <c r="G1338" i="1" a="1"/>
  <c r="G1338" i="1" s="1"/>
  <c r="L1338" i="1" a="1"/>
  <c r="L1338" i="1" s="1"/>
  <c r="I1338" i="1" a="1"/>
  <c r="I1338" i="1" s="1"/>
  <c r="K1338" i="1" a="1"/>
  <c r="K1338" i="1" s="1"/>
  <c r="Q1337" i="1" a="1"/>
  <c r="Q1337" i="1" s="1"/>
  <c r="M1339" i="1" a="1"/>
  <c r="M1339" i="1" s="1"/>
  <c r="L1339" i="1" a="1"/>
  <c r="L1339" i="1" s="1"/>
  <c r="M1338" i="1" a="1"/>
  <c r="M1338" i="1"/>
  <c r="P1337" i="1" a="1"/>
  <c r="P1337" i="1" s="1"/>
  <c r="K1339" i="1" a="1"/>
  <c r="K1339" i="1" s="1"/>
  <c r="J1338" i="1" a="1"/>
  <c r="J1338" i="1" s="1"/>
  <c r="J1339" i="1" a="1"/>
  <c r="J1339" i="1" s="1"/>
  <c r="I1339" i="1" a="1"/>
  <c r="I1339" i="1" s="1"/>
  <c r="H1339" i="1" a="1"/>
  <c r="H1339" i="1" s="1"/>
  <c r="I1335" i="1" a="1"/>
  <c r="I1335" i="1" s="1"/>
  <c r="L1333" i="1" a="1"/>
  <c r="L1333" i="1" s="1"/>
  <c r="I1333" i="1" a="1"/>
  <c r="I1333" i="1" s="1"/>
  <c r="J1333" i="1" a="1"/>
  <c r="J1333" i="1" s="1"/>
  <c r="H1335" i="1" a="1"/>
  <c r="H1335" i="1"/>
  <c r="G1335" i="1" a="1"/>
  <c r="G1335" i="1" s="1"/>
  <c r="M1334" i="1" a="1"/>
  <c r="M1334" i="1" s="1"/>
  <c r="I1334" i="1" a="1"/>
  <c r="I1334" i="1" s="1"/>
  <c r="F1336" i="1" a="1"/>
  <c r="F1336" i="1"/>
  <c r="M1333" i="1" a="1"/>
  <c r="M1333" i="1"/>
  <c r="N1337" i="1" a="1"/>
  <c r="N1337" i="1" s="1"/>
  <c r="M1337" i="1" a="1"/>
  <c r="M1337" i="1"/>
  <c r="K1333" i="1" a="1"/>
  <c r="K1333" i="1" s="1"/>
  <c r="L1337" i="1" a="1"/>
  <c r="L1337" i="1" s="1"/>
  <c r="G1336" i="1" a="1"/>
  <c r="G1336" i="1" s="1"/>
  <c r="K1337" i="1" a="1"/>
  <c r="K1337" i="1" s="1"/>
  <c r="J1337" i="1" a="1"/>
  <c r="J1337" i="1" s="1"/>
  <c r="K1335" i="1" a="1"/>
  <c r="K1335" i="1" s="1"/>
  <c r="K1334" i="1" a="1"/>
  <c r="K1334" i="1"/>
  <c r="I1337" i="1" a="1"/>
  <c r="I1337" i="1" s="1"/>
  <c r="H1337" i="1" a="1"/>
  <c r="H1337" i="1" s="1"/>
  <c r="O1336" i="1" a="1"/>
  <c r="O1336" i="1" s="1"/>
  <c r="N1334" i="1" a="1"/>
  <c r="N1334" i="1"/>
  <c r="G1334" i="1" a="1"/>
  <c r="G1334" i="1" s="1"/>
  <c r="G1337" i="1" a="1"/>
  <c r="G1337" i="1"/>
  <c r="F1337" i="1" a="1"/>
  <c r="F1337" i="1"/>
  <c r="Q1336" i="1" a="1"/>
  <c r="Q1336" i="1" s="1"/>
  <c r="J1336" i="1" a="1"/>
  <c r="J1336" i="1" s="1"/>
  <c r="N1333" i="1" a="1"/>
  <c r="N1333" i="1" s="1"/>
  <c r="P1336" i="1" a="1"/>
  <c r="P1336" i="1" s="1"/>
  <c r="L1336" i="1" a="1"/>
  <c r="L1336" i="1" s="1"/>
  <c r="F1335" i="1" a="1"/>
  <c r="F1335" i="1" s="1"/>
  <c r="N1336" i="1" a="1"/>
  <c r="N1336" i="1"/>
  <c r="N1335" i="1" a="1"/>
  <c r="N1335" i="1" s="1"/>
  <c r="P1334" i="1" a="1"/>
  <c r="P1334" i="1" s="1"/>
  <c r="M1336" i="1" a="1"/>
  <c r="M1336" i="1" s="1"/>
  <c r="K1336" i="1" a="1"/>
  <c r="K1336" i="1"/>
  <c r="Q1335" i="1" a="1"/>
  <c r="Q1335" i="1" s="1"/>
  <c r="J1334" i="1" a="1"/>
  <c r="J1334" i="1"/>
  <c r="P1335" i="1" a="1"/>
  <c r="P1335" i="1" s="1"/>
  <c r="M1335" i="1" a="1"/>
  <c r="M1335" i="1"/>
  <c r="H1334" i="1" a="1"/>
  <c r="H1334" i="1" s="1"/>
  <c r="L1335" i="1" a="1"/>
  <c r="L1335" i="1" s="1"/>
  <c r="Q1333" i="1" a="1"/>
  <c r="Q1333" i="1" s="1"/>
  <c r="I1336" i="1" a="1"/>
  <c r="I1336" i="1" s="1"/>
  <c r="H1336" i="1" a="1"/>
  <c r="H1336" i="1" s="1"/>
  <c r="F1334" i="1" a="1"/>
  <c r="F1334" i="1"/>
  <c r="Q1334" i="1" a="1"/>
  <c r="Q1334" i="1" s="1"/>
  <c r="P1333" i="1" a="1"/>
  <c r="P1333" i="1" s="1"/>
  <c r="O1334" i="1" a="1"/>
  <c r="O1334" i="1" s="1"/>
  <c r="J1335" i="1" a="1"/>
  <c r="J1335" i="1" s="1"/>
  <c r="L1334" i="1" a="1"/>
  <c r="L1334" i="1" s="1"/>
  <c r="O1333" i="1" a="1"/>
  <c r="O1333" i="1" s="1"/>
  <c r="O1335" i="1" a="1"/>
  <c r="O1335" i="1" s="1"/>
  <c r="M1326" i="1" a="1"/>
  <c r="M1326" i="1" s="1"/>
  <c r="I1326" i="1" a="1"/>
  <c r="I1326" i="1" s="1"/>
  <c r="H1332" i="1" a="1"/>
  <c r="H1332" i="1" s="1"/>
  <c r="G1332" i="1" a="1"/>
  <c r="G1332" i="1" s="1"/>
  <c r="P1326" i="1" a="1"/>
  <c r="P1326" i="1" s="1"/>
  <c r="Q1326" i="1" a="1"/>
  <c r="Q1326" i="1" s="1"/>
  <c r="O1326" i="1" a="1"/>
  <c r="O1326" i="1"/>
  <c r="K1326" i="1" a="1"/>
  <c r="K1326" i="1" s="1"/>
  <c r="L1326" i="1" a="1"/>
  <c r="L1326" i="1" s="1"/>
  <c r="G1333" i="1" a="1"/>
  <c r="G1333" i="1" s="1"/>
  <c r="J1326" i="1" a="1"/>
  <c r="J1326" i="1" s="1"/>
  <c r="H1333" i="1" a="1"/>
  <c r="H1333" i="1"/>
  <c r="F1332" i="1" a="1"/>
  <c r="F1332" i="1" s="1"/>
  <c r="F1333" i="1" a="1"/>
  <c r="F1333" i="1"/>
  <c r="Q1332" i="1" a="1"/>
  <c r="Q1332" i="1" s="1"/>
  <c r="K1332" i="1" a="1"/>
  <c r="K1332" i="1" s="1"/>
  <c r="P1332" i="1" a="1"/>
  <c r="P1332" i="1" s="1"/>
  <c r="O1332" i="1" a="1"/>
  <c r="O1332" i="1"/>
  <c r="N1332" i="1" a="1"/>
  <c r="N1332" i="1" s="1"/>
  <c r="M1332" i="1" a="1"/>
  <c r="M1332" i="1" s="1"/>
  <c r="L1332" i="1" a="1"/>
  <c r="L1332" i="1"/>
  <c r="N1326" i="1" a="1"/>
  <c r="N1326" i="1" s="1"/>
  <c r="J1332" i="1" a="1"/>
  <c r="J1332" i="1" s="1"/>
  <c r="I1332" i="1" a="1"/>
  <c r="I1332" i="1" s="1"/>
  <c r="H1324" i="1" a="1"/>
  <c r="H1324" i="1" s="1"/>
  <c r="Q1321" i="1" a="1"/>
  <c r="Q1321" i="1" s="1"/>
  <c r="H1325" i="1" a="1"/>
  <c r="H1325" i="1"/>
  <c r="Q1324" i="1" a="1"/>
  <c r="Q1324" i="1"/>
  <c r="O1324" i="1" a="1"/>
  <c r="O1324" i="1" s="1"/>
  <c r="I1324" i="1" a="1"/>
  <c r="I1324" i="1" s="1"/>
  <c r="Q1323" i="1" a="1"/>
  <c r="Q1323" i="1"/>
  <c r="P1323" i="1" a="1"/>
  <c r="P1323" i="1" s="1"/>
  <c r="O1323" i="1" a="1"/>
  <c r="O1323" i="1" s="1"/>
  <c r="I1321" i="1" a="1"/>
  <c r="I1321" i="1" s="1"/>
  <c r="H1323" i="1" a="1"/>
  <c r="H1323" i="1"/>
  <c r="L1321" i="1" a="1"/>
  <c r="L1321" i="1" s="1"/>
  <c r="M1323" i="1" a="1"/>
  <c r="M1323" i="1" s="1"/>
  <c r="M1321" i="1" a="1"/>
  <c r="M1321" i="1" s="1"/>
  <c r="O1321" i="1" a="1"/>
  <c r="O1321" i="1" s="1"/>
  <c r="G1323" i="1" a="1"/>
  <c r="G1323" i="1" s="1"/>
  <c r="F1321" i="1" a="1"/>
  <c r="F1321" i="1" s="1"/>
  <c r="H1326" i="1" a="1"/>
  <c r="H1326" i="1" s="1"/>
  <c r="G1326" i="1" a="1"/>
  <c r="G1326" i="1"/>
  <c r="P1325" i="1" a="1"/>
  <c r="P1325" i="1" s="1"/>
  <c r="J1321" i="1" a="1"/>
  <c r="J1321" i="1" s="1"/>
  <c r="L1324" i="1" a="1"/>
  <c r="L1324" i="1"/>
  <c r="K1325" i="1" a="1"/>
  <c r="K1325" i="1"/>
  <c r="M1325" i="1" a="1"/>
  <c r="M1325" i="1" s="1"/>
  <c r="N1324" i="1" a="1"/>
  <c r="N1324" i="1"/>
  <c r="F1326" i="1" a="1"/>
  <c r="F1326" i="1" s="1"/>
  <c r="Q1325" i="1" a="1"/>
  <c r="Q1325" i="1" s="1"/>
  <c r="O1325" i="1" a="1"/>
  <c r="O1325" i="1" s="1"/>
  <c r="N1325" i="1" a="1"/>
  <c r="N1325" i="1" s="1"/>
  <c r="K1323" i="1" a="1"/>
  <c r="K1323" i="1" s="1"/>
  <c r="L1325" i="1" a="1"/>
  <c r="L1325" i="1" s="1"/>
  <c r="J1324" i="1" a="1"/>
  <c r="J1324" i="1" s="1"/>
  <c r="J1325" i="1" a="1"/>
  <c r="J1325" i="1"/>
  <c r="G1325" i="1" a="1"/>
  <c r="G1325" i="1" s="1"/>
  <c r="P1321" i="1" a="1"/>
  <c r="P1321" i="1"/>
  <c r="G1324" i="1" a="1"/>
  <c r="G1324" i="1" s="1"/>
  <c r="N1323" i="1" a="1"/>
  <c r="N1323" i="1"/>
  <c r="G1321" i="1" a="1"/>
  <c r="G1321" i="1" s="1"/>
  <c r="I1325" i="1" a="1"/>
  <c r="I1325" i="1"/>
  <c r="P1324" i="1" a="1"/>
  <c r="P1324" i="1" s="1"/>
  <c r="K1324" i="1" a="1"/>
  <c r="K1324" i="1" s="1"/>
  <c r="N1321" i="1" a="1"/>
  <c r="N1321" i="1" s="1"/>
  <c r="F1325" i="1" a="1"/>
  <c r="F1325" i="1" s="1"/>
  <c r="I1323" i="1" a="1"/>
  <c r="I1323" i="1" s="1"/>
  <c r="M1324" i="1" a="1"/>
  <c r="M1324" i="1" s="1"/>
  <c r="L1323" i="1" a="1"/>
  <c r="L1323" i="1" s="1"/>
  <c r="J1323" i="1" a="1"/>
  <c r="J1323" i="1" s="1"/>
  <c r="K1321" i="1" a="1"/>
  <c r="K1321" i="1" s="1"/>
  <c r="F1324" i="1" a="1"/>
  <c r="F1324" i="1" s="1"/>
  <c r="H1321" i="1" a="1"/>
  <c r="H1321" i="1" s="1"/>
  <c r="F1323" i="1" a="1"/>
  <c r="F1323" i="1" s="1"/>
  <c r="N2138" i="1" a="1"/>
  <c r="N2138" i="1" s="1"/>
  <c r="G2138" i="1" a="1"/>
  <c r="G2138" i="1" s="1"/>
  <c r="L2140" i="1" a="1"/>
  <c r="L2140" i="1" s="1"/>
  <c r="F2142" i="1" a="1"/>
  <c r="F2142" i="1" s="1"/>
  <c r="L2142" i="1" a="1"/>
  <c r="L2142" i="1" s="1"/>
  <c r="J2142" i="1" a="1"/>
  <c r="J2142" i="1" s="1"/>
  <c r="G2142" i="1" a="1"/>
  <c r="G2142" i="1" s="1"/>
  <c r="Q2141" i="1" a="1"/>
  <c r="Q2141" i="1" s="1"/>
  <c r="M2141" i="1" a="1"/>
  <c r="M2141" i="1" s="1"/>
  <c r="J2140" i="1" a="1"/>
  <c r="J2140" i="1" s="1"/>
  <c r="I2140" i="1" a="1"/>
  <c r="I2140" i="1" s="1"/>
  <c r="P2139" i="1" a="1"/>
  <c r="P2139" i="1"/>
  <c r="J2138" i="1" a="1"/>
  <c r="J2138" i="1" s="1"/>
  <c r="J2139" i="1" a="1"/>
  <c r="J2139" i="1" s="1"/>
  <c r="G2139" i="1" a="1"/>
  <c r="G2139" i="1" s="1"/>
  <c r="K2138" i="1" a="1"/>
  <c r="K2138" i="1" s="1"/>
  <c r="K2139" i="1" a="1"/>
  <c r="K2139" i="1" s="1"/>
  <c r="M2139" i="1" a="1"/>
  <c r="M2139" i="1" s="1"/>
  <c r="L2139" i="1" a="1"/>
  <c r="L2139" i="1" s="1"/>
  <c r="F2139" i="1" a="1"/>
  <c r="F2139" i="1" s="1"/>
  <c r="I2142" i="1" a="1"/>
  <c r="I2142" i="1" s="1"/>
  <c r="O2141" i="1" a="1"/>
  <c r="O2141" i="1" s="1"/>
  <c r="N2140" i="1" a="1"/>
  <c r="N2140" i="1" s="1"/>
  <c r="M2138" i="1" a="1"/>
  <c r="M2138" i="1" s="1"/>
  <c r="I2138" i="1" a="1"/>
  <c r="I2138" i="1" s="1"/>
  <c r="G2141" i="1" a="1"/>
  <c r="G2141" i="1" s="1"/>
  <c r="P2140" i="1" a="1"/>
  <c r="P2140" i="1"/>
  <c r="H2138" i="1" a="1"/>
  <c r="H2138" i="1" s="1"/>
  <c r="P2142" i="1" a="1"/>
  <c r="P2142" i="1" s="1"/>
  <c r="O2142" i="1" a="1"/>
  <c r="O2142" i="1" s="1"/>
  <c r="H2142" i="1" a="1"/>
  <c r="H2142" i="1" s="1"/>
  <c r="H2139" i="1" a="1"/>
  <c r="H2139" i="1" s="1"/>
  <c r="N2139" i="1" a="1"/>
  <c r="N2139" i="1" s="1"/>
  <c r="L2141" i="1" a="1"/>
  <c r="L2141" i="1"/>
  <c r="N2142" i="1" a="1"/>
  <c r="N2142" i="1" s="1"/>
  <c r="Q2139" i="1" a="1"/>
  <c r="Q2139" i="1" s="1"/>
  <c r="K2142" i="1" a="1"/>
  <c r="K2142" i="1" s="1"/>
  <c r="J2141" i="1" a="1"/>
  <c r="J2141" i="1" s="1"/>
  <c r="O2140" i="1" a="1"/>
  <c r="O2140" i="1" s="1"/>
  <c r="H2140" i="1" a="1"/>
  <c r="H2140" i="1" s="1"/>
  <c r="Q2138" i="1" a="1"/>
  <c r="Q2138" i="1" s="1"/>
  <c r="O2138" i="1" a="1"/>
  <c r="O2138" i="1"/>
  <c r="M2142" i="1" a="1"/>
  <c r="M2142" i="1" s="1"/>
  <c r="I2141" i="1" a="1"/>
  <c r="I2141" i="1" s="1"/>
  <c r="H2141" i="1" a="1"/>
  <c r="H2141" i="1" s="1"/>
  <c r="F2140" i="1" a="1"/>
  <c r="F2140" i="1" s="1"/>
  <c r="O2139" i="1" a="1"/>
  <c r="O2139" i="1"/>
  <c r="G2140" i="1" a="1"/>
  <c r="G2140" i="1" s="1"/>
  <c r="L2138" i="1" a="1"/>
  <c r="L2138" i="1" s="1"/>
  <c r="Q2140" i="1" a="1"/>
  <c r="Q2140" i="1" s="1"/>
  <c r="P2141" i="1" a="1"/>
  <c r="P2141" i="1" s="1"/>
  <c r="I2139" i="1" a="1"/>
  <c r="I2139" i="1" s="1"/>
  <c r="N2141" i="1" a="1"/>
  <c r="N2141" i="1" s="1"/>
  <c r="K2141" i="1" a="1"/>
  <c r="K2141" i="1" s="1"/>
  <c r="F2141" i="1" a="1"/>
  <c r="F2141" i="1" s="1"/>
  <c r="M2140" i="1" a="1"/>
  <c r="M2140" i="1" s="1"/>
  <c r="K2140" i="1" a="1"/>
  <c r="K2140" i="1" s="1"/>
  <c r="P2138" i="1" a="1"/>
  <c r="P2138" i="1" s="1"/>
  <c r="G2133" i="1" a="1"/>
  <c r="G2133" i="1" s="1"/>
  <c r="M2136" i="1" a="1"/>
  <c r="M2136" i="1" s="1"/>
  <c r="J2136" i="1" a="1"/>
  <c r="J2136" i="1" s="1"/>
  <c r="J2135" i="1" a="1"/>
  <c r="J2135" i="1" s="1"/>
  <c r="H2135" i="1" a="1"/>
  <c r="H2135" i="1"/>
  <c r="P2134" i="1" a="1"/>
  <c r="P2134" i="1" s="1"/>
  <c r="P2132" i="1" a="1"/>
  <c r="P2132" i="1"/>
  <c r="H2134" i="1" a="1"/>
  <c r="H2134" i="1"/>
  <c r="F2138" i="1" a="1"/>
  <c r="F2138" i="1"/>
  <c r="Q2132" i="1" a="1"/>
  <c r="Q2132" i="1"/>
  <c r="I2136" i="1" a="1"/>
  <c r="I2136" i="1"/>
  <c r="Q2137" i="1" a="1"/>
  <c r="Q2137" i="1"/>
  <c r="F2136" i="1" a="1"/>
  <c r="F2136" i="1"/>
  <c r="K2134" i="1" a="1"/>
  <c r="K2134" i="1" s="1"/>
  <c r="L2135" i="1" a="1"/>
  <c r="L2135" i="1" s="1"/>
  <c r="G2134" i="1" a="1"/>
  <c r="G2134" i="1" s="1"/>
  <c r="P2137" i="1" a="1"/>
  <c r="P2137" i="1" s="1"/>
  <c r="O2133" i="1" a="1"/>
  <c r="O2133" i="1" s="1"/>
  <c r="P2135" i="1" a="1"/>
  <c r="P2135" i="1" s="1"/>
  <c r="O2137" i="1" a="1"/>
  <c r="O2137" i="1" s="1"/>
  <c r="N2137" i="1" a="1"/>
  <c r="N2137" i="1"/>
  <c r="F2135" i="1" a="1"/>
  <c r="F2135" i="1"/>
  <c r="M2137" i="1" a="1"/>
  <c r="M2137" i="1"/>
  <c r="L2137" i="1" a="1"/>
  <c r="L2137" i="1"/>
  <c r="J2133" i="1" a="1"/>
  <c r="J2133" i="1"/>
  <c r="K2137" i="1" a="1"/>
  <c r="K2137" i="1"/>
  <c r="J2137" i="1" a="1"/>
  <c r="J2137" i="1"/>
  <c r="N2133" i="1" a="1"/>
  <c r="N2133" i="1" s="1"/>
  <c r="I2137" i="1" a="1"/>
  <c r="I2137" i="1" s="1"/>
  <c r="L2136" i="1" a="1"/>
  <c r="L2136" i="1" s="1"/>
  <c r="K2135" i="1" a="1"/>
  <c r="K2135" i="1" s="1"/>
  <c r="G2135" i="1" a="1"/>
  <c r="G2135" i="1" s="1"/>
  <c r="M2134" i="1" a="1"/>
  <c r="M2134" i="1" s="1"/>
  <c r="O2134" i="1" a="1"/>
  <c r="O2134" i="1" s="1"/>
  <c r="N2134" i="1" a="1"/>
  <c r="N2134" i="1"/>
  <c r="N2135" i="1" a="1"/>
  <c r="N2135" i="1"/>
  <c r="M2133" i="1" a="1"/>
  <c r="M2133" i="1"/>
  <c r="H2137" i="1" a="1"/>
  <c r="H2137" i="1"/>
  <c r="G2137" i="1" a="1"/>
  <c r="G2137" i="1"/>
  <c r="P2136" i="1" a="1"/>
  <c r="P2136" i="1"/>
  <c r="F2137" i="1" a="1"/>
  <c r="F2137" i="1"/>
  <c r="M2135" i="1" a="1"/>
  <c r="M2135" i="1" s="1"/>
  <c r="O2136" i="1" a="1"/>
  <c r="O2136" i="1" s="1"/>
  <c r="L2133" i="1" a="1"/>
  <c r="L2133" i="1" s="1"/>
  <c r="N2136" i="1" a="1"/>
  <c r="N2136" i="1" s="1"/>
  <c r="I2134" i="1" a="1"/>
  <c r="I2134" i="1" s="1"/>
  <c r="F2134" i="1" a="1"/>
  <c r="F2134" i="1" s="1"/>
  <c r="K2136" i="1" a="1"/>
  <c r="K2136" i="1" s="1"/>
  <c r="L2134" i="1" a="1"/>
  <c r="L2134" i="1"/>
  <c r="G2136" i="1" a="1"/>
  <c r="G2136" i="1"/>
  <c r="H2133" i="1" a="1"/>
  <c r="H2133" i="1"/>
  <c r="F2133" i="1" a="1"/>
  <c r="F2133" i="1"/>
  <c r="H2136" i="1" a="1"/>
  <c r="H2136" i="1"/>
  <c r="K2133" i="1" a="1"/>
  <c r="K2133" i="1"/>
  <c r="Q2135" i="1" a="1"/>
  <c r="Q2135" i="1"/>
  <c r="Q2136" i="1" a="1"/>
  <c r="Q2136" i="1" s="1"/>
  <c r="P2133" i="1" a="1"/>
  <c r="P2133" i="1" s="1"/>
  <c r="O2132" i="1" a="1"/>
  <c r="O2132" i="1" s="1"/>
  <c r="O2135" i="1" a="1"/>
  <c r="O2135" i="1" s="1"/>
  <c r="I2135" i="1" a="1"/>
  <c r="I2135" i="1" s="1"/>
  <c r="Q2134" i="1" a="1"/>
  <c r="Q2134" i="1" s="1"/>
  <c r="J2134" i="1" a="1"/>
  <c r="J2134" i="1" s="1"/>
  <c r="I2133" i="1" a="1"/>
  <c r="I2133" i="1"/>
  <c r="Q2133" i="1" a="1"/>
  <c r="Q2133" i="1"/>
  <c r="F2129" i="1" a="1"/>
  <c r="F2129" i="1"/>
  <c r="K2128" i="1" a="1"/>
  <c r="K2128" i="1"/>
  <c r="F2128" i="1" a="1"/>
  <c r="F2128" i="1"/>
  <c r="K2131" i="1" a="1"/>
  <c r="K2131" i="1"/>
  <c r="Q2129" i="1" a="1"/>
  <c r="Q2129" i="1"/>
  <c r="Q2130" i="1" a="1"/>
  <c r="Q2130" i="1" s="1"/>
  <c r="N2128" i="1" a="1"/>
  <c r="N2128" i="1" s="1"/>
  <c r="O2130" i="1" a="1"/>
  <c r="O2130" i="1" s="1"/>
  <c r="M2130" i="1" a="1"/>
  <c r="M2130" i="1" s="1"/>
  <c r="P2129" i="1" a="1"/>
  <c r="P2129" i="1" s="1"/>
  <c r="N2130" i="1" a="1"/>
  <c r="N2130" i="1" s="1"/>
  <c r="H2129" i="1" a="1"/>
  <c r="H2129" i="1" s="1"/>
  <c r="P2127" i="1" a="1"/>
  <c r="P2127" i="1"/>
  <c r="G2128" i="1" a="1"/>
  <c r="G2128" i="1"/>
  <c r="F2130" i="1" a="1"/>
  <c r="F2130" i="1"/>
  <c r="N2129" i="1" a="1"/>
  <c r="N2129" i="1"/>
  <c r="Q2128" i="1" a="1"/>
  <c r="Q2128" i="1" s="1"/>
  <c r="K2127" i="1" a="1"/>
  <c r="K2127" i="1"/>
  <c r="N2132" i="1" a="1"/>
  <c r="N2132" i="1"/>
  <c r="G2131" i="1" a="1"/>
  <c r="G2131" i="1" s="1"/>
  <c r="Q2127" i="1" a="1"/>
  <c r="Q2127" i="1"/>
  <c r="J2132" i="1" a="1"/>
  <c r="J2132" i="1"/>
  <c r="F2132" i="1" a="1"/>
  <c r="F2132" i="1"/>
  <c r="I2128" i="1" a="1"/>
  <c r="I2128" i="1"/>
  <c r="M2132" i="1" a="1"/>
  <c r="M2132" i="1"/>
  <c r="L2132" i="1" a="1"/>
  <c r="L2132" i="1"/>
  <c r="K2132" i="1" a="1"/>
  <c r="K2132" i="1"/>
  <c r="I2132" i="1" a="1"/>
  <c r="I2132" i="1"/>
  <c r="I2130" i="1" a="1"/>
  <c r="I2130" i="1"/>
  <c r="H2132" i="1" a="1"/>
  <c r="H2132" i="1"/>
  <c r="G2132" i="1" a="1"/>
  <c r="G2132" i="1" s="1"/>
  <c r="J2129" i="1" a="1"/>
  <c r="J2129" i="1" s="1"/>
  <c r="Q2131" i="1" a="1"/>
  <c r="Q2131" i="1" s="1"/>
  <c r="O2131" i="1" a="1"/>
  <c r="O2131" i="1"/>
  <c r="N2131" i="1" a="1"/>
  <c r="N2131" i="1" s="1"/>
  <c r="L2131" i="1" a="1"/>
  <c r="L2131" i="1" s="1"/>
  <c r="J2131" i="1" a="1"/>
  <c r="J2131" i="1" s="1"/>
  <c r="K2130" i="1" a="1"/>
  <c r="K2130" i="1" s="1"/>
  <c r="H2131" i="1" a="1"/>
  <c r="H2131" i="1" s="1"/>
  <c r="P2130" i="1" a="1"/>
  <c r="P2130" i="1" s="1"/>
  <c r="G2130" i="1" a="1"/>
  <c r="G2130" i="1" s="1"/>
  <c r="N2127" i="1" a="1"/>
  <c r="N2127" i="1"/>
  <c r="J2128" i="1" a="1"/>
  <c r="J2128" i="1" s="1"/>
  <c r="P2131" i="1" a="1"/>
  <c r="P2131" i="1" s="1"/>
  <c r="M2131" i="1" a="1"/>
  <c r="M2131" i="1" s="1"/>
  <c r="I2131" i="1" a="1"/>
  <c r="I2131" i="1" s="1"/>
  <c r="F2131" i="1" a="1"/>
  <c r="F2131" i="1" s="1"/>
  <c r="L2130" i="1" a="1"/>
  <c r="L2130" i="1"/>
  <c r="J2130" i="1" a="1"/>
  <c r="J2130" i="1" s="1"/>
  <c r="H2130" i="1" a="1"/>
  <c r="H2130" i="1"/>
  <c r="O2129" i="1" a="1"/>
  <c r="O2129" i="1"/>
  <c r="I2129" i="1" a="1"/>
  <c r="I2129" i="1"/>
  <c r="M2129" i="1" a="1"/>
  <c r="M2129" i="1"/>
  <c r="L2129" i="1" a="1"/>
  <c r="L2129" i="1"/>
  <c r="G2129" i="1" a="1"/>
  <c r="G2129" i="1"/>
  <c r="O2128" i="1" a="1"/>
  <c r="O2128" i="1"/>
  <c r="P2128" i="1" a="1"/>
  <c r="P2128" i="1" s="1"/>
  <c r="M2128" i="1" a="1"/>
  <c r="M2128" i="1"/>
  <c r="O2127" i="1" a="1"/>
  <c r="O2127" i="1" s="1"/>
  <c r="L2128" i="1" a="1"/>
  <c r="L2128" i="1"/>
  <c r="M2127" i="1" a="1"/>
  <c r="M2127" i="1" s="1"/>
  <c r="H2128" i="1" a="1"/>
  <c r="H2128" i="1" s="1"/>
  <c r="K2129" i="1" a="1"/>
  <c r="K2129" i="1" s="1"/>
  <c r="L2127" i="1" a="1"/>
  <c r="L2127" i="1" s="1"/>
  <c r="I2126" i="1" a="1"/>
  <c r="I2126" i="1" s="1"/>
  <c r="M2125" i="1" a="1"/>
  <c r="M2125" i="1" s="1"/>
  <c r="H2124" i="1" a="1"/>
  <c r="H2124" i="1" s="1"/>
  <c r="O2123" i="1" a="1"/>
  <c r="O2123" i="1" s="1"/>
  <c r="I2123" i="1" a="1"/>
  <c r="I2123" i="1" s="1"/>
  <c r="O2124" i="1" a="1"/>
  <c r="O2124" i="1" s="1"/>
  <c r="P2123" i="1" a="1"/>
  <c r="P2123" i="1"/>
  <c r="P2126" i="1" a="1"/>
  <c r="P2126" i="1" s="1"/>
  <c r="K2122" i="1" a="1"/>
  <c r="K2122" i="1" s="1"/>
  <c r="N2125" i="1" a="1"/>
  <c r="N2125" i="1"/>
  <c r="H2123" i="1" a="1"/>
  <c r="H2123" i="1" s="1"/>
  <c r="N2124" i="1" a="1"/>
  <c r="N2124" i="1" s="1"/>
  <c r="K2124" i="1" a="1"/>
  <c r="K2124" i="1"/>
  <c r="F2124" i="1" a="1"/>
  <c r="F2124" i="1"/>
  <c r="J2124" i="1" a="1"/>
  <c r="J2124" i="1"/>
  <c r="N2123" i="1" a="1"/>
  <c r="N2123" i="1"/>
  <c r="K2123" i="1" a="1"/>
  <c r="K2123" i="1"/>
  <c r="I2122" i="1" a="1"/>
  <c r="I2122" i="1"/>
  <c r="H2125" i="1" a="1"/>
  <c r="H2125" i="1"/>
  <c r="H2122" i="1" a="1"/>
  <c r="H2122" i="1"/>
  <c r="J2126" i="1" a="1"/>
  <c r="J2126" i="1"/>
  <c r="J2127" i="1" a="1"/>
  <c r="J2127" i="1" s="1"/>
  <c r="J2125" i="1" a="1"/>
  <c r="J2125" i="1" s="1"/>
  <c r="N2126" i="1" a="1"/>
  <c r="N2126" i="1" s="1"/>
  <c r="G2126" i="1" a="1"/>
  <c r="G2126" i="1" s="1"/>
  <c r="P2125" i="1" a="1"/>
  <c r="P2125" i="1" s="1"/>
  <c r="I2125" i="1" a="1"/>
  <c r="I2125" i="1" s="1"/>
  <c r="J2122" i="1" a="1"/>
  <c r="J2122" i="1" s="1"/>
  <c r="G2122" i="1" a="1"/>
  <c r="G2122" i="1" s="1"/>
  <c r="O2122" i="1" a="1"/>
  <c r="O2122" i="1" s="1"/>
  <c r="G2124" i="1" a="1"/>
  <c r="G2124" i="1" s="1"/>
  <c r="L2126" i="1" a="1"/>
  <c r="L2126" i="1" s="1"/>
  <c r="F2127" i="1" a="1"/>
  <c r="F2127" i="1" s="1"/>
  <c r="O2125" i="1" a="1"/>
  <c r="O2125" i="1" s="1"/>
  <c r="M2123" i="1" a="1"/>
  <c r="M2123" i="1" s="1"/>
  <c r="P2122" i="1" a="1"/>
  <c r="P2122" i="1"/>
  <c r="I2127" i="1" a="1"/>
  <c r="I2127" i="1" s="1"/>
  <c r="H2127" i="1" a="1"/>
  <c r="H2127" i="1"/>
  <c r="Q2126" i="1" a="1"/>
  <c r="Q2126" i="1"/>
  <c r="O2126" i="1" a="1"/>
  <c r="O2126" i="1" s="1"/>
  <c r="M2124" i="1" a="1"/>
  <c r="M2124" i="1" s="1"/>
  <c r="H2126" i="1" a="1"/>
  <c r="H2126" i="1"/>
  <c r="L2125" i="1" a="1"/>
  <c r="L2125" i="1" s="1"/>
  <c r="M2122" i="1" a="1"/>
  <c r="M2122" i="1"/>
  <c r="G2125" i="1" a="1"/>
  <c r="G2125" i="1"/>
  <c r="M2126" i="1" a="1"/>
  <c r="M2126" i="1"/>
  <c r="K2126" i="1" a="1"/>
  <c r="K2126" i="1"/>
  <c r="Q2122" i="1" a="1"/>
  <c r="Q2122" i="1"/>
  <c r="Q2125" i="1" a="1"/>
  <c r="Q2125" i="1"/>
  <c r="I2124" i="1" a="1"/>
  <c r="I2124" i="1"/>
  <c r="K2125" i="1" a="1"/>
  <c r="K2125" i="1" s="1"/>
  <c r="Q2124" i="1" a="1"/>
  <c r="Q2124" i="1" s="1"/>
  <c r="L2124" i="1" a="1"/>
  <c r="L2124" i="1" s="1"/>
  <c r="Q2123" i="1" a="1"/>
  <c r="Q2123" i="1" s="1"/>
  <c r="N2122" i="1" a="1"/>
  <c r="N2122" i="1" s="1"/>
  <c r="P2124" i="1" a="1"/>
  <c r="P2124" i="1" s="1"/>
  <c r="J2123" i="1" a="1"/>
  <c r="J2123" i="1" s="1"/>
  <c r="F2123" i="1" a="1"/>
  <c r="F2123" i="1" s="1"/>
  <c r="L2122" i="1" a="1"/>
  <c r="L2122" i="1" s="1"/>
  <c r="G2123" i="1" a="1"/>
  <c r="G2123" i="1" s="1"/>
  <c r="L2123" i="1" a="1"/>
  <c r="L2123" i="1" s="1"/>
  <c r="F2126" i="1" a="1"/>
  <c r="F2126" i="1" s="1"/>
  <c r="F2125" i="1" a="1"/>
  <c r="F2125" i="1" s="1"/>
  <c r="G2127" i="1" a="1"/>
  <c r="G2127" i="1" s="1"/>
  <c r="O2118" i="1" a="1"/>
  <c r="O2118" i="1" s="1"/>
  <c r="P2117" i="1" a="1"/>
  <c r="P2117" i="1" s="1"/>
  <c r="L2119" i="1" a="1"/>
  <c r="L2119" i="1"/>
  <c r="P2120" i="1" a="1"/>
  <c r="P2120" i="1"/>
  <c r="F2119" i="1" a="1"/>
  <c r="F2119" i="1" s="1"/>
  <c r="G2119" i="1" a="1"/>
  <c r="G2119" i="1" s="1"/>
  <c r="J2117" i="1" a="1"/>
  <c r="J2117" i="1"/>
  <c r="K2121" i="1" a="1"/>
  <c r="K2121" i="1"/>
  <c r="F2121" i="1" a="1"/>
  <c r="F2121" i="1"/>
  <c r="G2120" i="1" a="1"/>
  <c r="G2120" i="1"/>
  <c r="N2118" i="1" a="1"/>
  <c r="N2118" i="1"/>
  <c r="M2117" i="1" a="1"/>
  <c r="M2117" i="1"/>
  <c r="H2117" i="1" a="1"/>
  <c r="H2117" i="1"/>
  <c r="J2119" i="1" a="1"/>
  <c r="J2119" i="1"/>
  <c r="J2121" i="1" a="1"/>
  <c r="J2121" i="1" s="1"/>
  <c r="I2121" i="1" a="1"/>
  <c r="I2121" i="1"/>
  <c r="I2119" i="1" a="1"/>
  <c r="I2119" i="1" s="1"/>
  <c r="O2119" i="1" a="1"/>
  <c r="O2119" i="1" s="1"/>
  <c r="O2116" i="1" a="1"/>
  <c r="O2116" i="1" s="1"/>
  <c r="I2118" i="1" a="1"/>
  <c r="I2118" i="1" s="1"/>
  <c r="J2120" i="1" a="1"/>
  <c r="J2120" i="1" s="1"/>
  <c r="I2120" i="1" a="1"/>
  <c r="I2120" i="1"/>
  <c r="J2118" i="1" a="1"/>
  <c r="J2118" i="1"/>
  <c r="L2118" i="1" a="1"/>
  <c r="L2118" i="1" s="1"/>
  <c r="I2117" i="1" a="1"/>
  <c r="I2117" i="1" s="1"/>
  <c r="G2121" i="1" a="1"/>
  <c r="G2121" i="1"/>
  <c r="Q2120" i="1" a="1"/>
  <c r="Q2120" i="1" s="1"/>
  <c r="N2117" i="1" a="1"/>
  <c r="N2117" i="1"/>
  <c r="O2120" i="1" a="1"/>
  <c r="O2120" i="1" s="1"/>
  <c r="L2120" i="1" a="1"/>
  <c r="L2120" i="1"/>
  <c r="F2117" i="1" a="1"/>
  <c r="F2117" i="1" s="1"/>
  <c r="L2117" i="1" a="1"/>
  <c r="L2117" i="1"/>
  <c r="K2120" i="1" a="1"/>
  <c r="K2120" i="1"/>
  <c r="H2119" i="1" a="1"/>
  <c r="H2119" i="1"/>
  <c r="Q2117" i="1" a="1"/>
  <c r="Q2117" i="1" s="1"/>
  <c r="K2119" i="1" a="1"/>
  <c r="K2119" i="1"/>
  <c r="Q2116" i="1" a="1"/>
  <c r="Q2116" i="1"/>
  <c r="N2120" i="1" a="1"/>
  <c r="N2120" i="1" s="1"/>
  <c r="P2118" i="1" a="1"/>
  <c r="P2118" i="1"/>
  <c r="F2122" i="1" a="1"/>
  <c r="F2122" i="1"/>
  <c r="Q2121" i="1" a="1"/>
  <c r="Q2121" i="1"/>
  <c r="Q2119" i="1" a="1"/>
  <c r="Q2119" i="1"/>
  <c r="P2116" i="1" a="1"/>
  <c r="P2116" i="1" s="1"/>
  <c r="P2119" i="1" a="1"/>
  <c r="P2119" i="1" s="1"/>
  <c r="P2121" i="1" a="1"/>
  <c r="P2121" i="1"/>
  <c r="N2119" i="1" a="1"/>
  <c r="N2119" i="1" s="1"/>
  <c r="G2117" i="1" a="1"/>
  <c r="G2117" i="1" s="1"/>
  <c r="O2121" i="1" a="1"/>
  <c r="O2121" i="1" s="1"/>
  <c r="M2119" i="1" a="1"/>
  <c r="M2119" i="1"/>
  <c r="K2117" i="1" a="1"/>
  <c r="K2117" i="1" s="1"/>
  <c r="H2118" i="1" a="1"/>
  <c r="H2118" i="1" s="1"/>
  <c r="F2118" i="1" a="1"/>
  <c r="F2118" i="1" s="1"/>
  <c r="Q2118" i="1" a="1"/>
  <c r="Q2118" i="1" s="1"/>
  <c r="K2118" i="1" a="1"/>
  <c r="K2118" i="1" s="1"/>
  <c r="G2118" i="1" a="1"/>
  <c r="G2118" i="1"/>
  <c r="N2121" i="1" a="1"/>
  <c r="N2121" i="1" s="1"/>
  <c r="H2121" i="1" a="1"/>
  <c r="H2121" i="1" s="1"/>
  <c r="M2118" i="1" a="1"/>
  <c r="M2118" i="1" s="1"/>
  <c r="M2120" i="1" a="1"/>
  <c r="M2120" i="1"/>
  <c r="H2120" i="1" a="1"/>
  <c r="H2120" i="1" s="1"/>
  <c r="M2121" i="1" a="1"/>
  <c r="M2121" i="1"/>
  <c r="L2121" i="1" a="1"/>
  <c r="L2121" i="1"/>
  <c r="O2117" i="1" a="1"/>
  <c r="O2117" i="1"/>
  <c r="F2120" i="1" a="1"/>
  <c r="F2120" i="1"/>
  <c r="J2116" i="1" a="1"/>
  <c r="J2116" i="1"/>
  <c r="F2116" i="1" a="1"/>
  <c r="F2116" i="1" s="1"/>
  <c r="Q2115" i="1" a="1"/>
  <c r="Q2115" i="1" s="1"/>
  <c r="N2115" i="1" a="1"/>
  <c r="N2115" i="1"/>
  <c r="G2115" i="1" a="1"/>
  <c r="G2115" i="1"/>
  <c r="P2115" i="1" a="1"/>
  <c r="P2115" i="1" s="1"/>
  <c r="M2115" i="1" a="1"/>
  <c r="M2115" i="1" s="1"/>
  <c r="K2115" i="1" a="1"/>
  <c r="K2115" i="1"/>
  <c r="I2115" i="1" a="1"/>
  <c r="I2115" i="1" s="1"/>
  <c r="J2115" i="1" a="1"/>
  <c r="J2115" i="1"/>
  <c r="I2116" i="1" a="1"/>
  <c r="I2116" i="1" s="1"/>
  <c r="G2116" i="1" a="1"/>
  <c r="G2116" i="1" s="1"/>
  <c r="O2115" i="1" a="1"/>
  <c r="O2115" i="1" s="1"/>
  <c r="H2116" i="1" a="1"/>
  <c r="H2116" i="1"/>
  <c r="N2116" i="1" a="1"/>
  <c r="N2116" i="1" s="1"/>
  <c r="F2115" i="1" a="1"/>
  <c r="F2115" i="1" s="1"/>
  <c r="M2116" i="1" a="1"/>
  <c r="M2116" i="1"/>
  <c r="L2115" i="1" a="1"/>
  <c r="L2115" i="1" s="1"/>
  <c r="L2116" i="1" a="1"/>
  <c r="L2116" i="1" s="1"/>
  <c r="H2115" i="1" a="1"/>
  <c r="H2115" i="1" s="1"/>
  <c r="K2116" i="1" a="1"/>
  <c r="K2116" i="1" s="1"/>
  <c r="Q2020" i="1" a="1"/>
  <c r="Q2020" i="1" s="1"/>
  <c r="I2020" i="1" a="1"/>
  <c r="I2020" i="1" s="1"/>
  <c r="K2021" i="1" a="1"/>
  <c r="K2021" i="1"/>
  <c r="O2021" i="1" a="1"/>
  <c r="O2021" i="1" s="1"/>
  <c r="O2020" i="1" a="1"/>
  <c r="O2020" i="1"/>
  <c r="G2021" i="1" a="1"/>
  <c r="G2021" i="1"/>
  <c r="K2020" i="1" a="1"/>
  <c r="K2020" i="1"/>
  <c r="P2020" i="1" a="1"/>
  <c r="P2020" i="1"/>
  <c r="M2020" i="1" a="1"/>
  <c r="M2020" i="1"/>
  <c r="L2020" i="1" a="1"/>
  <c r="L2020" i="1" s="1"/>
  <c r="G2020" i="1" a="1"/>
  <c r="G2020" i="1" s="1"/>
  <c r="P2021" i="1" a="1"/>
  <c r="P2021" i="1"/>
  <c r="N2021" i="1" a="1"/>
  <c r="N2021" i="1"/>
  <c r="F2021" i="1" a="1"/>
  <c r="F2021" i="1" s="1"/>
  <c r="N2020" i="1" a="1"/>
  <c r="N2020" i="1"/>
  <c r="H2020" i="1" a="1"/>
  <c r="H2020" i="1" s="1"/>
  <c r="F2020" i="1" a="1"/>
  <c r="F2020" i="1" s="1"/>
  <c r="J2021" i="1" a="1"/>
  <c r="J2021" i="1"/>
  <c r="Q2021" i="1" a="1"/>
  <c r="Q2021" i="1" s="1"/>
  <c r="I2021" i="1" a="1"/>
  <c r="I2021" i="1" s="1"/>
  <c r="J2020" i="1" a="1"/>
  <c r="J2020" i="1" s="1"/>
  <c r="L2021" i="1" a="1"/>
  <c r="L2021" i="1"/>
  <c r="M2021" i="1" a="1"/>
  <c r="M2021" i="1" s="1"/>
  <c r="H2021" i="1" a="1"/>
  <c r="H2021" i="1"/>
  <c r="G2015" i="1" a="1"/>
  <c r="G2015" i="1" s="1"/>
  <c r="M2018" i="1" a="1"/>
  <c r="M2018" i="1" s="1"/>
  <c r="M2019" i="1" s="1" a="1"/>
  <c r="M2019" i="1" s="1"/>
  <c r="F2018" i="1" a="1"/>
  <c r="F2018" i="1" s="1"/>
  <c r="F2019" i="1" s="1" a="1"/>
  <c r="F2019" i="1" s="1"/>
  <c r="M2017" i="1" a="1"/>
  <c r="M2017" i="1" s="1"/>
  <c r="L2017" i="1" a="1"/>
  <c r="L2017" i="1" s="1"/>
  <c r="F2016" i="1" a="1"/>
  <c r="F2016" i="1" s="1"/>
  <c r="F2017" i="1" s="1" a="1"/>
  <c r="F2017" i="1" s="1"/>
  <c r="M2016" i="1" a="1"/>
  <c r="M2016" i="1"/>
  <c r="L2016" i="1" a="1"/>
  <c r="L2016" i="1" s="1"/>
  <c r="M2015" i="1" a="1"/>
  <c r="M2015" i="1"/>
  <c r="N2016" i="1" a="1"/>
  <c r="N2016" i="1" s="1"/>
  <c r="N2017" i="1" s="1" a="1"/>
  <c r="N2017" i="1" s="1"/>
  <c r="I2016" i="1" a="1"/>
  <c r="I2016" i="1" s="1"/>
  <c r="I2017" i="1" s="1" a="1"/>
  <c r="I2017" i="1" s="1"/>
  <c r="L2015" i="1" a="1"/>
  <c r="L2015" i="1"/>
  <c r="K2015" i="1" a="1"/>
  <c r="K2015" i="1" s="1"/>
  <c r="H2015" i="1" a="1"/>
  <c r="H2015" i="1"/>
  <c r="Q2018" i="1" a="1"/>
  <c r="Q2018" i="1" s="1"/>
  <c r="Q2019" i="1" s="1" a="1"/>
  <c r="Q2019" i="1" s="1"/>
  <c r="J2018" i="1" a="1"/>
  <c r="J2018" i="1"/>
  <c r="J2019" i="1" s="1" a="1"/>
  <c r="J2019" i="1" s="1"/>
  <c r="I2018" i="1" a="1"/>
  <c r="I2018" i="1"/>
  <c r="P2016" i="1" a="1"/>
  <c r="P2016" i="1" s="1"/>
  <c r="L2019" i="1" a="1"/>
  <c r="L2019" i="1" s="1"/>
  <c r="K2019" i="1" a="1"/>
  <c r="K2019" i="1" s="1"/>
  <c r="I2019" i="1" a="1"/>
  <c r="I2019" i="1"/>
  <c r="I2015" i="1" a="1"/>
  <c r="I2015" i="1" s="1"/>
  <c r="H2017" i="1" a="1"/>
  <c r="H2017" i="1" s="1"/>
  <c r="H2016" i="1" a="1"/>
  <c r="H2016" i="1"/>
  <c r="N2015" i="1" a="1"/>
  <c r="N2015" i="1"/>
  <c r="G2018" i="1" a="1"/>
  <c r="G2018" i="1" s="1"/>
  <c r="G2019" i="1" s="1" a="1"/>
  <c r="G2019" i="1" s="1"/>
  <c r="G2016" i="1" a="1"/>
  <c r="G2016" i="1"/>
  <c r="G2017" i="1" s="1" a="1"/>
  <c r="G2017" i="1" s="1"/>
  <c r="Q2017" i="1"/>
  <c r="O2015" i="1" a="1"/>
  <c r="O2015" i="1"/>
  <c r="P2018" i="1" a="1"/>
  <c r="P2018" i="1" s="1"/>
  <c r="P2019" i="1" s="1" a="1"/>
  <c r="P2019" i="1" s="1"/>
  <c r="P2015" i="1" a="1"/>
  <c r="P2015" i="1" s="1"/>
  <c r="O2018" i="1" a="1"/>
  <c r="O2018" i="1" s="1"/>
  <c r="O2019" i="1" s="1" a="1"/>
  <c r="O2019" i="1" s="1"/>
  <c r="N2018" i="1" a="1"/>
  <c r="N2018" i="1" s="1"/>
  <c r="N2019" i="1" s="1" a="1"/>
  <c r="N2019" i="1" s="1"/>
  <c r="K2018" i="1" a="1"/>
  <c r="K2018" i="1"/>
  <c r="L2018" i="1" a="1"/>
  <c r="L2018" i="1"/>
  <c r="J2016" i="1" a="1"/>
  <c r="J2016" i="1" s="1"/>
  <c r="J2017" i="1" s="1" a="1"/>
  <c r="J2017" i="1" s="1"/>
  <c r="K2016" i="1" a="1"/>
  <c r="K2016" i="1"/>
  <c r="K2017" i="1" s="1" a="1"/>
  <c r="K2017" i="1" s="1"/>
  <c r="Q2015" i="1" a="1"/>
  <c r="Q2015" i="1" s="1"/>
  <c r="Q2016" i="1" a="1"/>
  <c r="Q2016" i="1"/>
  <c r="Q2017" i="1" s="1" a="1"/>
  <c r="J2015" i="1" a="1"/>
  <c r="J2015" i="1" s="1"/>
  <c r="F2015" i="1" a="1"/>
  <c r="F2015" i="1" s="1"/>
  <c r="H2018" i="1" a="1"/>
  <c r="H2018" i="1"/>
  <c r="H2019" i="1" s="1" a="1"/>
  <c r="H2019" i="1" s="1"/>
  <c r="P2017" i="1" a="1"/>
  <c r="P2017" i="1"/>
  <c r="O2016" i="1" a="1"/>
  <c r="O2016" i="1"/>
  <c r="O2017" i="1" s="1" a="1"/>
  <c r="O2017" i="1" s="1"/>
  <c r="N2225" i="1" a="1"/>
  <c r="N2225" i="1" s="1"/>
  <c r="P2222" i="1" a="1"/>
  <c r="P2222" i="1"/>
  <c r="M2227" i="1" a="1"/>
  <c r="M2227" i="1" s="1"/>
  <c r="K2227" i="1" a="1"/>
  <c r="K2227" i="1"/>
  <c r="K2222" i="1" a="1"/>
  <c r="K2222" i="1"/>
  <c r="F2226" i="1" a="1"/>
  <c r="F2226" i="1" s="1"/>
  <c r="G2224" i="1" a="1"/>
  <c r="G2224" i="1"/>
  <c r="G2227" i="1" a="1"/>
  <c r="G2227" i="1"/>
  <c r="G2228" i="1" s="1" a="1"/>
  <c r="G2228" i="1" s="1"/>
  <c r="O2226" i="1" a="1"/>
  <c r="O2226" i="1" s="1"/>
  <c r="O2224" i="1" a="1"/>
  <c r="O2224" i="1" s="1"/>
  <c r="O2225" i="1" s="1" a="1"/>
  <c r="O2225" i="1" s="1"/>
  <c r="J2224" i="1" a="1"/>
  <c r="J2224" i="1" s="1"/>
  <c r="J2225" i="1" s="1" a="1"/>
  <c r="J2225" i="1" s="1"/>
  <c r="Q2222" i="1" a="1"/>
  <c r="Q2222" i="1" s="1"/>
  <c r="F2227" i="1" a="1"/>
  <c r="F2227" i="1"/>
  <c r="F2228" i="1" s="1" a="1"/>
  <c r="F2228" i="1" s="1"/>
  <c r="F2225" i="1" a="1"/>
  <c r="F2225" i="1" s="1"/>
  <c r="G2225" i="1" a="1"/>
  <c r="G2225" i="1" s="1"/>
  <c r="I2224" i="1" a="1"/>
  <c r="I2224" i="1" s="1"/>
  <c r="I2225" i="1" s="1" a="1"/>
  <c r="I2225" i="1" s="1"/>
  <c r="J2226" i="1" a="1"/>
  <c r="J2226" i="1"/>
  <c r="N2224" i="1" a="1"/>
  <c r="N2224" i="1"/>
  <c r="H2226" i="1" a="1"/>
  <c r="H2226" i="1" s="1"/>
  <c r="L2222" i="1" a="1"/>
  <c r="L2222" i="1"/>
  <c r="H2222" i="1" a="1"/>
  <c r="H2222" i="1" s="1"/>
  <c r="J2222" i="1" a="1"/>
  <c r="J2222" i="1" s="1"/>
  <c r="L2224" i="1" a="1"/>
  <c r="L2224" i="1" s="1"/>
  <c r="L2225" i="1" s="1" a="1"/>
  <c r="L2225" i="1" s="1"/>
  <c r="Q2224" i="1" a="1"/>
  <c r="Q2224" i="1" s="1"/>
  <c r="Q2225" i="1" s="1" a="1"/>
  <c r="Q2225" i="1" s="1"/>
  <c r="M2224" i="1" a="1"/>
  <c r="M2224" i="1"/>
  <c r="M2225" i="1" s="1" a="1"/>
  <c r="M2225" i="1" s="1"/>
  <c r="F2224" i="1" a="1"/>
  <c r="F2224" i="1"/>
  <c r="I2222" i="1" a="1"/>
  <c r="I2222" i="1" s="1"/>
  <c r="I2226" i="1" a="1"/>
  <c r="I2226" i="1"/>
  <c r="Q2227" i="1" a="1"/>
  <c r="Q2227" i="1"/>
  <c r="P2227" i="1" a="1"/>
  <c r="P2227" i="1" s="1"/>
  <c r="J2227" i="1" a="1"/>
  <c r="J2227" i="1"/>
  <c r="J2228" i="1" s="1" a="1"/>
  <c r="J2228" i="1" s="1"/>
  <c r="O2227" i="1" a="1"/>
  <c r="O2227" i="1"/>
  <c r="P2226" i="1" a="1"/>
  <c r="P2226" i="1" s="1"/>
  <c r="K2224" i="1" a="1"/>
  <c r="K2224" i="1" s="1"/>
  <c r="K2225" i="1" s="1" a="1"/>
  <c r="K2225" i="1" s="1"/>
  <c r="L2227" i="1" a="1"/>
  <c r="L2227" i="1"/>
  <c r="L2228" i="1" s="1" a="1"/>
  <c r="L2228" i="1" s="1"/>
  <c r="I2227" i="1" a="1"/>
  <c r="I2227" i="1" s="1"/>
  <c r="I2228" i="1" s="1" a="1"/>
  <c r="I2228" i="1" s="1"/>
  <c r="H2227" i="1" a="1"/>
  <c r="H2227" i="1"/>
  <c r="H2228" i="1" s="1" a="1"/>
  <c r="H2228" i="1" s="1"/>
  <c r="Q2226" i="1" a="1"/>
  <c r="Q2226" i="1" s="1"/>
  <c r="O2222" i="1" a="1"/>
  <c r="O2222" i="1" s="1"/>
  <c r="N2226" i="1" a="1"/>
  <c r="N2226" i="1"/>
  <c r="H2224" i="1" a="1"/>
  <c r="H2224" i="1"/>
  <c r="H2225" i="1" s="1" a="1"/>
  <c r="H2225" i="1" s="1"/>
  <c r="P2224" i="1" a="1"/>
  <c r="P2224" i="1" s="1"/>
  <c r="P2225" i="1" s="1" a="1"/>
  <c r="P2225" i="1" s="1"/>
  <c r="L2226" i="1" a="1"/>
  <c r="L2226" i="1" s="1"/>
  <c r="N2222" i="1" a="1"/>
  <c r="N2222" i="1" s="1"/>
  <c r="G2226" i="1" a="1"/>
  <c r="G2226" i="1"/>
  <c r="K2226" i="1" a="1"/>
  <c r="K2226" i="1"/>
  <c r="M2226" i="1" a="1"/>
  <c r="M2226" i="1"/>
  <c r="M2222" i="1" a="1"/>
  <c r="M2222" i="1" s="1"/>
  <c r="N2227" i="1" a="1"/>
  <c r="N2227" i="1"/>
  <c r="J2221" i="1" a="1"/>
  <c r="J2221" i="1"/>
  <c r="I2221" i="1" a="1"/>
  <c r="I2221" i="1" s="1"/>
  <c r="H2221" i="1" a="1"/>
  <c r="H2221" i="1"/>
  <c r="P2217" i="1" a="1"/>
  <c r="P2217" i="1" s="1"/>
  <c r="P2218" i="1" s="1" a="1"/>
  <c r="P2218" i="1" s="1"/>
  <c r="F2221" i="1" a="1"/>
  <c r="F2221" i="1" s="1"/>
  <c r="P2216" i="1" a="1"/>
  <c r="P2216" i="1"/>
  <c r="G2221" i="1" a="1"/>
  <c r="G2221" i="1" s="1"/>
  <c r="Q2219" i="1" a="1"/>
  <c r="Q2219" i="1" s="1"/>
  <c r="Q2220" i="1" s="1" a="1"/>
  <c r="Q2220" i="1" s="1"/>
  <c r="M2220" i="1" a="1"/>
  <c r="M2220" i="1" s="1"/>
  <c r="N2217" i="1" a="1"/>
  <c r="N2217" i="1" s="1"/>
  <c r="N2218" i="1" s="1" a="1"/>
  <c r="N2218" i="1" s="1"/>
  <c r="M2219" i="1" a="1"/>
  <c r="M2219" i="1"/>
  <c r="Q2216" i="1" a="1"/>
  <c r="Q2216" i="1" s="1"/>
  <c r="L2219" i="1" a="1"/>
  <c r="L2219" i="1" s="1"/>
  <c r="J2218" i="1" a="1"/>
  <c r="J2218" i="1" s="1"/>
  <c r="F2217" i="1" a="1"/>
  <c r="F2217" i="1"/>
  <c r="F2218" i="1" s="1" a="1"/>
  <c r="F2218" i="1" s="1"/>
  <c r="L2217" i="1" a="1"/>
  <c r="L2217" i="1" s="1"/>
  <c r="K2219" i="1" a="1"/>
  <c r="K2219" i="1" s="1"/>
  <c r="K2220" i="1" s="1" a="1"/>
  <c r="K2220" i="1" s="1"/>
  <c r="I2219" i="1" a="1"/>
  <c r="I2219" i="1"/>
  <c r="I2220" i="1" s="1" a="1"/>
  <c r="I2220" i="1" s="1"/>
  <c r="H2219" i="1" a="1"/>
  <c r="H2219" i="1"/>
  <c r="H2220" i="1" s="1" a="1"/>
  <c r="H2220" i="1" s="1"/>
  <c r="Q2217" i="1" a="1"/>
  <c r="Q2217" i="1"/>
  <c r="Q2218" i="1" a="1"/>
  <c r="Q2218" i="1" s="1"/>
  <c r="M2217" i="1" a="1"/>
  <c r="M2217" i="1"/>
  <c r="H2217" i="1" a="1"/>
  <c r="H2217" i="1"/>
  <c r="I2217" i="1" a="1"/>
  <c r="I2217" i="1" s="1"/>
  <c r="I2218" i="1" a="1"/>
  <c r="I2218" i="1"/>
  <c r="H2218" i="1" a="1"/>
  <c r="H2218" i="1"/>
  <c r="O2217" i="1" a="1"/>
  <c r="O2217" i="1" s="1"/>
  <c r="O2218" i="1" s="1" a="1"/>
  <c r="O2218" i="1" s="1"/>
  <c r="G2217" i="1" a="1"/>
  <c r="G2217" i="1" s="1"/>
  <c r="G2218" i="1" s="1" a="1"/>
  <c r="K2217" i="1" a="1"/>
  <c r="K2217" i="1" s="1"/>
  <c r="K2218" i="1" s="1" a="1"/>
  <c r="K2218" i="1" s="1"/>
  <c r="O2219" i="1" a="1"/>
  <c r="O2219" i="1"/>
  <c r="O2220" i="1" s="1" a="1"/>
  <c r="O2220" i="1" s="1"/>
  <c r="J2219" i="1" a="1"/>
  <c r="J2219" i="1" s="1"/>
  <c r="J2220" i="1" s="1" a="1"/>
  <c r="J2220" i="1" s="1"/>
  <c r="N2220" i="1"/>
  <c r="N2219" i="1" a="1"/>
  <c r="N2219" i="1" s="1"/>
  <c r="N2220" i="1" s="1" a="1"/>
  <c r="M2218" i="1" a="1"/>
  <c r="M2218" i="1" s="1"/>
  <c r="G2222" i="1" a="1"/>
  <c r="G2222" i="1"/>
  <c r="F2222" i="1" a="1"/>
  <c r="F2222" i="1" s="1"/>
  <c r="M2221" i="1" a="1"/>
  <c r="M2221" i="1"/>
  <c r="K2221" i="1" a="1"/>
  <c r="K2221" i="1" s="1"/>
  <c r="P2219" i="1" a="1"/>
  <c r="P2219" i="1"/>
  <c r="G2218" i="1"/>
  <c r="G2219" i="1" a="1"/>
  <c r="G2219" i="1" s="1"/>
  <c r="G2220" i="1" s="1" a="1"/>
  <c r="G2220" i="1" s="1"/>
  <c r="L2218" i="1" a="1"/>
  <c r="L2218" i="1" s="1"/>
  <c r="L2220" i="1" a="1"/>
  <c r="L2220" i="1" s="1"/>
  <c r="Q2221" i="1" a="1"/>
  <c r="Q2221" i="1" s="1"/>
  <c r="P2221" i="1" a="1"/>
  <c r="P2221" i="1" s="1"/>
  <c r="O2221" i="1" a="1"/>
  <c r="O2221" i="1"/>
  <c r="F2219" i="1" a="1"/>
  <c r="F2219" i="1"/>
  <c r="F2220" i="1" s="1" a="1"/>
  <c r="F2220" i="1" s="1"/>
  <c r="N2221" i="1" a="1"/>
  <c r="N2221" i="1" s="1"/>
  <c r="J2217" i="1" a="1"/>
  <c r="J2217" i="1"/>
  <c r="P2220" i="1" a="1"/>
  <c r="P2220" i="1" s="1"/>
  <c r="L2221" i="1" a="1"/>
  <c r="L2221" i="1"/>
  <c r="J2216" i="1" a="1"/>
  <c r="J2216" i="1"/>
  <c r="O2212" i="1" a="1"/>
  <c r="O2212" i="1" s="1"/>
  <c r="O2211" i="1" a="1"/>
  <c r="O2211" i="1" s="1"/>
  <c r="J2212" i="1" a="1"/>
  <c r="J2212" i="1"/>
  <c r="P2210" i="1" a="1"/>
  <c r="P2210" i="1"/>
  <c r="I2215" i="1" a="1"/>
  <c r="I2215" i="1"/>
  <c r="J2215" i="1"/>
  <c r="O2214" i="1" a="1"/>
  <c r="O2214" i="1"/>
  <c r="M2214" i="1" a="1"/>
  <c r="M2214" i="1" s="1"/>
  <c r="K2211" i="1" a="1"/>
  <c r="K2211" i="1" s="1"/>
  <c r="J2211" i="1" a="1"/>
  <c r="J2211" i="1" s="1"/>
  <c r="L2214" i="1" a="1"/>
  <c r="L2214" i="1"/>
  <c r="F2212" i="1" a="1"/>
  <c r="F2212" i="1" s="1"/>
  <c r="K2214" i="1" a="1"/>
  <c r="K2214" i="1" s="1"/>
  <c r="K2215" i="1" s="1" a="1"/>
  <c r="K2215" i="1" s="1"/>
  <c r="J2214" i="1" a="1"/>
  <c r="J2214" i="1"/>
  <c r="J2215" i="1" s="1" a="1"/>
  <c r="M2212" i="1" a="1"/>
  <c r="M2212" i="1"/>
  <c r="F2211" i="1" a="1"/>
  <c r="F2211" i="1"/>
  <c r="K2212" i="1" a="1"/>
  <c r="K2212" i="1" s="1"/>
  <c r="G2216" i="1" a="1"/>
  <c r="G2216" i="1" s="1"/>
  <c r="P2215" i="1" a="1"/>
  <c r="P2215" i="1"/>
  <c r="O2215" i="1" a="1"/>
  <c r="O2215" i="1" s="1"/>
  <c r="I2214" i="1" a="1"/>
  <c r="I2214" i="1"/>
  <c r="P2212" i="1" a="1"/>
  <c r="P2212" i="1"/>
  <c r="Q2212" i="1" a="1"/>
  <c r="Q2212" i="1" s="1"/>
  <c r="M2216" i="1" a="1"/>
  <c r="M2216" i="1"/>
  <c r="I2216" i="1" a="1"/>
  <c r="I2216" i="1"/>
  <c r="P2211" i="1" a="1"/>
  <c r="P2211" i="1" s="1"/>
  <c r="H2216" i="1" a="1"/>
  <c r="H2216" i="1" s="1"/>
  <c r="Q2214" i="1" a="1"/>
  <c r="Q2214" i="1"/>
  <c r="G2214" i="1" a="1"/>
  <c r="G2214" i="1" s="1"/>
  <c r="G2215" i="1" s="1" a="1"/>
  <c r="G2215" i="1" s="1"/>
  <c r="N2212" i="1" a="1"/>
  <c r="N2212" i="1"/>
  <c r="O2216" i="1" a="1"/>
  <c r="O2216" i="1"/>
  <c r="I2212" i="1" a="1"/>
  <c r="I2212" i="1"/>
  <c r="Q2211" i="1" a="1"/>
  <c r="Q2211" i="1" s="1"/>
  <c r="P2214" i="1" a="1"/>
  <c r="P2214" i="1"/>
  <c r="H2214" i="1" a="1"/>
  <c r="H2214" i="1" s="1"/>
  <c r="H2215" i="1" s="1" a="1"/>
  <c r="H2215" i="1" s="1"/>
  <c r="L2216" i="1" a="1"/>
  <c r="L2216" i="1"/>
  <c r="F2216" i="1" a="1"/>
  <c r="F2216" i="1" s="1"/>
  <c r="N2216" i="1" a="1"/>
  <c r="N2216" i="1" s="1"/>
  <c r="Q2215" i="1" a="1"/>
  <c r="Q2215" i="1"/>
  <c r="N2210" i="1" a="1"/>
  <c r="N2210" i="1"/>
  <c r="L2215" i="1" a="1"/>
  <c r="L2215" i="1" s="1"/>
  <c r="H2211" i="1" a="1"/>
  <c r="H2211" i="1" s="1"/>
  <c r="L2212" i="1" a="1"/>
  <c r="L2212" i="1" s="1"/>
  <c r="H2212" i="1" a="1"/>
  <c r="H2212" i="1"/>
  <c r="N2211" i="1" a="1"/>
  <c r="N2211" i="1" s="1"/>
  <c r="L2211" i="1" a="1"/>
  <c r="L2211" i="1" s="1"/>
  <c r="I2211" i="1" a="1"/>
  <c r="I2211" i="1" s="1"/>
  <c r="Q2210" i="1" a="1"/>
  <c r="Q2210" i="1" s="1"/>
  <c r="M2211" i="1" a="1"/>
  <c r="M2211" i="1"/>
  <c r="G2211" i="1" a="1"/>
  <c r="G2211" i="1" s="1"/>
  <c r="O2210" i="1" a="1"/>
  <c r="O2210" i="1" s="1"/>
  <c r="K2216" i="1" a="1"/>
  <c r="K2216" i="1" s="1"/>
  <c r="F2214" i="1" a="1"/>
  <c r="F2214" i="1" s="1"/>
  <c r="F2215" i="1" s="1" a="1"/>
  <c r="F2215" i="1" s="1"/>
  <c r="N2214" i="1" a="1"/>
  <c r="N2214" i="1" s="1"/>
  <c r="N2215" i="1" s="1" a="1"/>
  <c r="N2215" i="1" s="1"/>
  <c r="M2215" i="1" a="1"/>
  <c r="M2215" i="1" s="1"/>
  <c r="G2212" i="1" a="1"/>
  <c r="G2212" i="1" s="1"/>
  <c r="I2208" i="1" a="1"/>
  <c r="I2208" i="1" s="1"/>
  <c r="M2206" i="1" a="1"/>
  <c r="M2206" i="1" s="1"/>
  <c r="I2210" i="1" a="1"/>
  <c r="I2210" i="1" s="1"/>
  <c r="M2209" i="1" a="1"/>
  <c r="M2209" i="1" s="1"/>
  <c r="G2210" i="1" a="1"/>
  <c r="G2210" i="1"/>
  <c r="L2207" i="1" a="1"/>
  <c r="L2207" i="1"/>
  <c r="K2209" i="1" a="1"/>
  <c r="K2209" i="1" s="1"/>
  <c r="L2208" i="1" a="1"/>
  <c r="L2208" i="1"/>
  <c r="H2208" i="1" a="1"/>
  <c r="H2208" i="1" s="1"/>
  <c r="H2207" i="1" a="1"/>
  <c r="H2207" i="1" s="1"/>
  <c r="K2205" i="1" a="1"/>
  <c r="K2205" i="1" s="1"/>
  <c r="Q2209" i="1" a="1"/>
  <c r="Q2209" i="1" s="1"/>
  <c r="N2209" i="1" a="1"/>
  <c r="N2209" i="1"/>
  <c r="J2209" i="1" a="1"/>
  <c r="J2209" i="1" s="1"/>
  <c r="M2208" i="1" a="1"/>
  <c r="M2208" i="1" s="1"/>
  <c r="G2206" i="1" a="1"/>
  <c r="G2206" i="1" s="1"/>
  <c r="O2208" i="1" a="1"/>
  <c r="O2208" i="1" s="1"/>
  <c r="G2208" i="1" a="1"/>
  <c r="G2208" i="1" s="1"/>
  <c r="K2206" i="1" a="1"/>
  <c r="K2206" i="1"/>
  <c r="O2207" i="1" a="1"/>
  <c r="O2207" i="1" s="1"/>
  <c r="F2208" i="1" a="1"/>
  <c r="F2208" i="1" s="1"/>
  <c r="M2207" i="1" a="1"/>
  <c r="M2207" i="1"/>
  <c r="F2207" i="1" a="1"/>
  <c r="F2207" i="1" s="1"/>
  <c r="Q2206" i="1" a="1"/>
  <c r="Q2206" i="1"/>
  <c r="G2209" i="1" a="1"/>
  <c r="G2209" i="1"/>
  <c r="N2205" i="1" a="1"/>
  <c r="N2205" i="1"/>
  <c r="J2208" i="1" a="1"/>
  <c r="J2208" i="1"/>
  <c r="P2209" i="1" a="1"/>
  <c r="P2209" i="1"/>
  <c r="N2208" i="1" a="1"/>
  <c r="N2208" i="1" s="1"/>
  <c r="Q2207" i="1" a="1"/>
  <c r="Q2207" i="1" s="1"/>
  <c r="J2205" i="1" a="1"/>
  <c r="J2205" i="1"/>
  <c r="P2207" i="1" a="1"/>
  <c r="P2207" i="1" s="1"/>
  <c r="M2210" i="1" a="1"/>
  <c r="M2210" i="1" s="1"/>
  <c r="L2210" i="1" a="1"/>
  <c r="L2210" i="1"/>
  <c r="J2210" i="1" a="1"/>
  <c r="J2210" i="1"/>
  <c r="H2210" i="1" a="1"/>
  <c r="H2210" i="1" s="1"/>
  <c r="O2205" i="1" a="1"/>
  <c r="O2205" i="1"/>
  <c r="O2209" i="1" a="1"/>
  <c r="O2209" i="1" s="1"/>
  <c r="H2206" i="1" a="1"/>
  <c r="H2206" i="1" s="1"/>
  <c r="I2207" i="1" a="1"/>
  <c r="I2207" i="1" s="1"/>
  <c r="P2206" i="1" a="1"/>
  <c r="P2206" i="1" s="1"/>
  <c r="N2206" i="1" a="1"/>
  <c r="N2206" i="1" s="1"/>
  <c r="L2206" i="1" a="1"/>
  <c r="L2206" i="1" s="1"/>
  <c r="Q2205" i="1" a="1"/>
  <c r="Q2205" i="1" s="1"/>
  <c r="P2205" i="1" a="1"/>
  <c r="P2205" i="1"/>
  <c r="L2209" i="1" a="1"/>
  <c r="L2209" i="1" s="1"/>
  <c r="F2209" i="1" a="1"/>
  <c r="F2209" i="1"/>
  <c r="G2207" i="1" a="1"/>
  <c r="G2207" i="1"/>
  <c r="J2206" i="1" a="1"/>
  <c r="J2206" i="1" s="1"/>
  <c r="L2205" i="1" a="1"/>
  <c r="L2205" i="1" s="1"/>
  <c r="Q2208" i="1" a="1"/>
  <c r="Q2208" i="1"/>
  <c r="I2209" i="1" a="1"/>
  <c r="I2209" i="1" s="1"/>
  <c r="H2209" i="1" a="1"/>
  <c r="H2209" i="1" s="1"/>
  <c r="J2207" i="1" a="1"/>
  <c r="J2207" i="1" s="1"/>
  <c r="P2208" i="1" a="1"/>
  <c r="P2208" i="1"/>
  <c r="O2206" i="1" a="1"/>
  <c r="O2206" i="1"/>
  <c r="M2205" i="1" a="1"/>
  <c r="M2205" i="1"/>
  <c r="F2206" i="1" a="1"/>
  <c r="F2206" i="1"/>
  <c r="K2207" i="1" a="1"/>
  <c r="K2207" i="1"/>
  <c r="K2208" i="1" a="1"/>
  <c r="K2208" i="1" s="1"/>
  <c r="N2207" i="1" a="1"/>
  <c r="N2207" i="1"/>
  <c r="I2206" i="1" a="1"/>
  <c r="I2206" i="1" s="1"/>
  <c r="K2210" i="1" a="1"/>
  <c r="K2210" i="1"/>
  <c r="F2210" i="1" a="1"/>
  <c r="F2210" i="1"/>
  <c r="K2203" i="1" a="1"/>
  <c r="K2203" i="1" s="1"/>
  <c r="I2203" i="1" a="1"/>
  <c r="I2203" i="1"/>
  <c r="L2201" i="1" a="1"/>
  <c r="L2201" i="1"/>
  <c r="J2201" i="1" a="1"/>
  <c r="J2201" i="1"/>
  <c r="G2203" i="1" a="1"/>
  <c r="G2203" i="1"/>
  <c r="K2202" i="1" a="1"/>
  <c r="K2202" i="1" s="1"/>
  <c r="O2202" i="1" a="1"/>
  <c r="O2202" i="1"/>
  <c r="J2202" i="1" a="1"/>
  <c r="J2202" i="1" s="1"/>
  <c r="F2202" i="1" a="1"/>
  <c r="F2202" i="1" s="1"/>
  <c r="K2204" i="1" a="1"/>
  <c r="K2204" i="1" s="1"/>
  <c r="G2200" i="1" a="1"/>
  <c r="G2200" i="1"/>
  <c r="I2205" i="1" a="1"/>
  <c r="I2205" i="1"/>
  <c r="H2205" i="1" a="1"/>
  <c r="H2205" i="1"/>
  <c r="G2205" i="1" a="1"/>
  <c r="G2205" i="1" s="1"/>
  <c r="O2203" i="1" a="1"/>
  <c r="O2203" i="1" s="1"/>
  <c r="M2203" i="1" a="1"/>
  <c r="M2203" i="1"/>
  <c r="F2205" i="1" a="1"/>
  <c r="F2205" i="1"/>
  <c r="Q2204" i="1" a="1"/>
  <c r="Q2204" i="1" s="1"/>
  <c r="N2204" i="1" a="1"/>
  <c r="N2204" i="1"/>
  <c r="N2203" i="1" a="1"/>
  <c r="N2203" i="1"/>
  <c r="H2203" i="1" a="1"/>
  <c r="H2203" i="1"/>
  <c r="F2203" i="1" a="1"/>
  <c r="F2203" i="1"/>
  <c r="M2201" i="1" a="1"/>
  <c r="M2201" i="1" s="1"/>
  <c r="K2201" i="1" a="1"/>
  <c r="K2201" i="1" s="1"/>
  <c r="K2200" i="1" a="1"/>
  <c r="K2200" i="1" s="1"/>
  <c r="H2201" i="1" a="1"/>
  <c r="H2201" i="1" s="1"/>
  <c r="M2200" i="1" a="1"/>
  <c r="M2200" i="1" s="1"/>
  <c r="G2201" i="1" a="1"/>
  <c r="G2201" i="1"/>
  <c r="M2204" i="1" a="1"/>
  <c r="M2204" i="1"/>
  <c r="J2204" i="1" a="1"/>
  <c r="J2204" i="1" s="1"/>
  <c r="L2204" i="1" a="1"/>
  <c r="L2204" i="1"/>
  <c r="I2204" i="1" a="1"/>
  <c r="I2204" i="1" s="1"/>
  <c r="H2204" i="1" a="1"/>
  <c r="H2204" i="1"/>
  <c r="F2204" i="1" a="1"/>
  <c r="F2204" i="1"/>
  <c r="O2201" i="1" a="1"/>
  <c r="O2201" i="1"/>
  <c r="L2200" i="1" a="1"/>
  <c r="L2200" i="1" s="1"/>
  <c r="Q2200" i="1" a="1"/>
  <c r="Q2200" i="1"/>
  <c r="G2204" i="1" a="1"/>
  <c r="G2204" i="1" s="1"/>
  <c r="N2202" i="1" a="1"/>
  <c r="N2202" i="1" s="1"/>
  <c r="M2202" i="1" a="1"/>
  <c r="M2202" i="1"/>
  <c r="G2196" i="1" a="1"/>
  <c r="G2196" i="1"/>
  <c r="P2200" i="1" a="1"/>
  <c r="P2200" i="1"/>
  <c r="O2200" i="1" a="1"/>
  <c r="O2200" i="1" s="1"/>
  <c r="Q2203" i="1" a="1"/>
  <c r="Q2203" i="1" s="1"/>
  <c r="Q2202" i="1" a="1"/>
  <c r="Q2202" i="1"/>
  <c r="G2202" i="1" a="1"/>
  <c r="G2202" i="1"/>
  <c r="N2200" i="1" a="1"/>
  <c r="N2200" i="1"/>
  <c r="P2203" i="1" a="1"/>
  <c r="P2203" i="1"/>
  <c r="P2202" i="1" a="1"/>
  <c r="P2202" i="1" s="1"/>
  <c r="H2202" i="1" a="1"/>
  <c r="H2202" i="1"/>
  <c r="H2200" i="1" a="1"/>
  <c r="H2200" i="1"/>
  <c r="I2201" i="1" a="1"/>
  <c r="I2201" i="1" s="1"/>
  <c r="L2203" i="1" a="1"/>
  <c r="L2203" i="1" s="1"/>
  <c r="L2202" i="1" a="1"/>
  <c r="L2202" i="1" s="1"/>
  <c r="I2202" i="1" a="1"/>
  <c r="I2202" i="1" s="1"/>
  <c r="F2201" i="1" a="1"/>
  <c r="F2201" i="1" s="1"/>
  <c r="Q2201" i="1" a="1"/>
  <c r="Q2201" i="1"/>
  <c r="N2201" i="1" a="1"/>
  <c r="N2201" i="1"/>
  <c r="P2201" i="1" a="1"/>
  <c r="P2201" i="1" s="1"/>
  <c r="I2200" i="1" a="1"/>
  <c r="I2200" i="1"/>
  <c r="J2203" i="1" a="1"/>
  <c r="J2203" i="1" s="1"/>
  <c r="P2204" i="1" a="1"/>
  <c r="P2204" i="1" s="1"/>
  <c r="J2200" i="1" a="1"/>
  <c r="J2200" i="1" s="1"/>
  <c r="O2204" i="1" a="1"/>
  <c r="O2204" i="1"/>
  <c r="L2197" i="1" a="1"/>
  <c r="L2197" i="1"/>
  <c r="J2196" i="1" a="1"/>
  <c r="J2196" i="1" s="1"/>
  <c r="I2195" i="1" a="1"/>
  <c r="I2195" i="1"/>
  <c r="J2197" i="1" a="1"/>
  <c r="J2197" i="1"/>
  <c r="O2196" i="1" a="1"/>
  <c r="O2196" i="1" s="1"/>
  <c r="F2197" i="1" a="1"/>
  <c r="F2197" i="1"/>
  <c r="Q2196" i="1" a="1"/>
  <c r="Q2196" i="1" s="1"/>
  <c r="I2196" i="1" a="1"/>
  <c r="I2196" i="1" s="1"/>
  <c r="N2196" i="1" a="1"/>
  <c r="N2196" i="1" s="1"/>
  <c r="F2195" i="1" a="1"/>
  <c r="F2195" i="1"/>
  <c r="L2195" i="1" a="1"/>
  <c r="L2195" i="1"/>
  <c r="Q2195" i="1" a="1"/>
  <c r="Q2195" i="1" s="1"/>
  <c r="J2198" i="1" a="1"/>
  <c r="J2198" i="1" s="1"/>
  <c r="M2199" i="1" a="1"/>
  <c r="M2199" i="1" s="1"/>
  <c r="L2199" i="1" a="1"/>
  <c r="L2199" i="1" s="1"/>
  <c r="J2199" i="1" a="1"/>
  <c r="J2199" i="1" s="1"/>
  <c r="Q2197" i="1" a="1"/>
  <c r="Q2197" i="1" s="1"/>
  <c r="F2200" i="1" a="1"/>
  <c r="F2200" i="1"/>
  <c r="Q2199" i="1" a="1"/>
  <c r="Q2199" i="1" s="1"/>
  <c r="O2195" i="1" a="1"/>
  <c r="O2195" i="1" s="1"/>
  <c r="P2199" i="1" a="1"/>
  <c r="P2199" i="1"/>
  <c r="P2197" i="1" a="1"/>
  <c r="P2197" i="1"/>
  <c r="H2197" i="1" a="1"/>
  <c r="H2197" i="1"/>
  <c r="G2199" i="1" a="1"/>
  <c r="G2199" i="1" s="1"/>
  <c r="Q2194" i="1" a="1"/>
  <c r="Q2194" i="1"/>
  <c r="G2198" i="1" a="1"/>
  <c r="G2198" i="1" s="1"/>
  <c r="F2198" i="1" a="1"/>
  <c r="F2198" i="1" s="1"/>
  <c r="O2199" i="1" a="1"/>
  <c r="O2199" i="1" s="1"/>
  <c r="L2196" i="1" a="1"/>
  <c r="L2196" i="1" s="1"/>
  <c r="N2199" i="1" a="1"/>
  <c r="N2199" i="1" s="1"/>
  <c r="K2199" i="1" a="1"/>
  <c r="K2199" i="1"/>
  <c r="I2197" i="1" a="1"/>
  <c r="I2197" i="1" s="1"/>
  <c r="I2199" i="1" a="1"/>
  <c r="I2199" i="1" s="1"/>
  <c r="I2198" i="1" a="1"/>
  <c r="I2198" i="1" s="1"/>
  <c r="H2199" i="1" a="1"/>
  <c r="H2199" i="1" s="1"/>
  <c r="M2196" i="1" a="1"/>
  <c r="M2196" i="1" s="1"/>
  <c r="N2194" i="1" a="1"/>
  <c r="N2194" i="1" s="1"/>
  <c r="N2198" i="1" a="1"/>
  <c r="N2198" i="1" s="1"/>
  <c r="G2197" i="1" a="1"/>
  <c r="G2197" i="1"/>
  <c r="H2198" i="1" a="1"/>
  <c r="H2198" i="1" s="1"/>
  <c r="O2194" i="1" a="1"/>
  <c r="O2194" i="1" s="1"/>
  <c r="M2198" i="1" a="1"/>
  <c r="M2198" i="1" s="1"/>
  <c r="P2194" i="1" a="1"/>
  <c r="P2194" i="1" s="1"/>
  <c r="K2197" i="1" a="1"/>
  <c r="K2197" i="1" s="1"/>
  <c r="K2196" i="1" a="1"/>
  <c r="K2196" i="1"/>
  <c r="K2195" i="1" a="1"/>
  <c r="K2195" i="1"/>
  <c r="G2195" i="1" a="1"/>
  <c r="G2195" i="1"/>
  <c r="Q2198" i="1" a="1"/>
  <c r="Q2198" i="1" s="1"/>
  <c r="P2195" i="1" a="1"/>
  <c r="P2195" i="1"/>
  <c r="O2197" i="1" a="1"/>
  <c r="O2197" i="1"/>
  <c r="N2197" i="1" a="1"/>
  <c r="N2197" i="1"/>
  <c r="N2195" i="1" a="1"/>
  <c r="N2195" i="1"/>
  <c r="F2199" i="1" a="1"/>
  <c r="F2199" i="1" s="1"/>
  <c r="M2197" i="1" a="1"/>
  <c r="M2197" i="1"/>
  <c r="P2198" i="1" a="1"/>
  <c r="P2198" i="1" s="1"/>
  <c r="O2198" i="1" a="1"/>
  <c r="O2198" i="1" s="1"/>
  <c r="L2198" i="1" a="1"/>
  <c r="L2198" i="1" s="1"/>
  <c r="P2196" i="1" a="1"/>
  <c r="P2196" i="1" s="1"/>
  <c r="K2198" i="1" a="1"/>
  <c r="K2198" i="1" s="1"/>
  <c r="H2195" i="1" a="1"/>
  <c r="H2195" i="1"/>
  <c r="J2195" i="1" a="1"/>
  <c r="J2195" i="1"/>
  <c r="M2195" i="1" a="1"/>
  <c r="M2195" i="1"/>
  <c r="M2194" i="1" a="1"/>
  <c r="M2194" i="1" s="1"/>
  <c r="L2194" i="1" a="1"/>
  <c r="L2194" i="1" s="1"/>
  <c r="K2194" i="1" a="1"/>
  <c r="K2194" i="1" s="1"/>
  <c r="J2194" i="1" a="1"/>
  <c r="J2194" i="1" s="1"/>
  <c r="I2194" i="1" a="1"/>
  <c r="I2194" i="1" s="1"/>
  <c r="H2194" i="1" a="1"/>
  <c r="H2194" i="1"/>
  <c r="G2194" i="1" a="1"/>
  <c r="G2194" i="1" s="1"/>
  <c r="N2193" i="1" a="1"/>
  <c r="N2193" i="1" s="1"/>
  <c r="J2193" i="1" a="1"/>
  <c r="J2193" i="1" s="1"/>
  <c r="H2193" i="1" a="1"/>
  <c r="H2193" i="1" s="1"/>
  <c r="G2192" i="1" a="1"/>
  <c r="G2192" i="1"/>
  <c r="I2191" i="1" a="1"/>
  <c r="I2191" i="1" s="1"/>
  <c r="I2192" i="1" a="1"/>
  <c r="I2192" i="1" s="1"/>
  <c r="K2192" i="1" a="1"/>
  <c r="K2192" i="1"/>
  <c r="F2194" i="1" a="1"/>
  <c r="F2194" i="1"/>
  <c r="L2192" i="1" a="1"/>
  <c r="L2192" i="1"/>
  <c r="H2191" i="1" a="1"/>
  <c r="H2191" i="1" s="1"/>
  <c r="N2191" i="1" a="1"/>
  <c r="N2191" i="1"/>
  <c r="K2191" i="1" a="1"/>
  <c r="K2191" i="1"/>
  <c r="F2191" i="1" a="1"/>
  <c r="F2191" i="1" s="1"/>
  <c r="Q2193" i="1" a="1"/>
  <c r="Q2193" i="1"/>
  <c r="P2193" i="1" a="1"/>
  <c r="P2193" i="1" s="1"/>
  <c r="O2193" i="1" a="1"/>
  <c r="O2193" i="1" s="1"/>
  <c r="H2192" i="1" a="1"/>
  <c r="H2192" i="1" s="1"/>
  <c r="N2192" i="1" a="1"/>
  <c r="N2192" i="1"/>
  <c r="F2192" i="1" a="1"/>
  <c r="F2192" i="1"/>
  <c r="M2193" i="1" a="1"/>
  <c r="M2193" i="1" s="1"/>
  <c r="L2193" i="1" a="1"/>
  <c r="L2193" i="1" s="1"/>
  <c r="G2193" i="1" a="1"/>
  <c r="G2193" i="1"/>
  <c r="M2191" i="1" a="1"/>
  <c r="M2191" i="1"/>
  <c r="Q2191" i="1" a="1"/>
  <c r="Q2191" i="1"/>
  <c r="F2193" i="1" a="1"/>
  <c r="F2193" i="1" s="1"/>
  <c r="P2192" i="1" a="1"/>
  <c r="P2192" i="1" s="1"/>
  <c r="J2192" i="1" a="1"/>
  <c r="J2192" i="1" s="1"/>
  <c r="O2191" i="1" a="1"/>
  <c r="O2191" i="1"/>
  <c r="P2191" i="1" a="1"/>
  <c r="P2191" i="1" s="1"/>
  <c r="O2192" i="1" a="1"/>
  <c r="O2192" i="1" s="1"/>
  <c r="L2191" i="1" a="1"/>
  <c r="L2191" i="1" s="1"/>
  <c r="J2191" i="1" a="1"/>
  <c r="J2191" i="1" s="1"/>
  <c r="K2193" i="1" a="1"/>
  <c r="K2193" i="1"/>
  <c r="M2192" i="1" a="1"/>
  <c r="M2192" i="1"/>
  <c r="G2191" i="1" a="1"/>
  <c r="G2191" i="1" s="1"/>
  <c r="H2196" i="1" a="1"/>
  <c r="H2196" i="1"/>
  <c r="I2193" i="1" a="1"/>
  <c r="I2193" i="1" s="1"/>
  <c r="Q2192" i="1" a="1"/>
  <c r="Q2192" i="1"/>
  <c r="Q2190" i="1" a="1"/>
  <c r="Q2190" i="1"/>
  <c r="F2196" i="1" a="1"/>
  <c r="F2196" i="1"/>
  <c r="O2232" i="1" a="1"/>
  <c r="O2232" i="1"/>
  <c r="Q2232" i="1" a="1"/>
  <c r="Q2232" i="1" s="1"/>
  <c r="H2232" i="1" a="1"/>
  <c r="H2232" i="1" s="1"/>
  <c r="N2230" i="1" a="1"/>
  <c r="N2230" i="1" s="1"/>
  <c r="M2232" i="1" a="1"/>
  <c r="M2232" i="1" s="1"/>
  <c r="I2231" i="1" a="1"/>
  <c r="I2231" i="1" s="1"/>
  <c r="J2230" i="1" a="1"/>
  <c r="J2230" i="1" s="1"/>
  <c r="N2231" i="1" a="1"/>
  <c r="N2231" i="1" s="1"/>
  <c r="N2232" i="1" a="1"/>
  <c r="N2232" i="1" s="1"/>
  <c r="Q2231" i="1" a="1"/>
  <c r="Q2231" i="1" s="1"/>
  <c r="G2231" i="1" a="1"/>
  <c r="G2231" i="1" s="1"/>
  <c r="F2231" i="1" a="1"/>
  <c r="F2231" i="1"/>
  <c r="O2231" i="1" a="1"/>
  <c r="O2231" i="1"/>
  <c r="O2230" i="1" a="1"/>
  <c r="O2230" i="1" s="1"/>
  <c r="P2231" i="1" a="1"/>
  <c r="P2231" i="1"/>
  <c r="M2229" i="1" a="1"/>
  <c r="M2229" i="1" s="1"/>
  <c r="M2230" i="1" s="1" a="1"/>
  <c r="M2230" i="1" s="1"/>
  <c r="P2229" i="1" a="1"/>
  <c r="P2229" i="1" s="1"/>
  <c r="P2230" i="1" s="1" a="1"/>
  <c r="P2230" i="1" s="1"/>
  <c r="Q2229" i="1" a="1"/>
  <c r="Q2229" i="1"/>
  <c r="P2232" i="1" a="1"/>
  <c r="P2232" i="1" s="1"/>
  <c r="K2232" i="1" a="1"/>
  <c r="K2232" i="1" s="1"/>
  <c r="H2231" i="1" a="1"/>
  <c r="H2231" i="1"/>
  <c r="O2229" i="1" a="1"/>
  <c r="O2229" i="1"/>
  <c r="L2231" i="1" a="1"/>
  <c r="L2231" i="1"/>
  <c r="K2231" i="1" a="1"/>
  <c r="K2231" i="1" s="1"/>
  <c r="J2231" i="1" a="1"/>
  <c r="J2231" i="1"/>
  <c r="G2232" i="1" a="1"/>
  <c r="G2232" i="1" s="1"/>
  <c r="F2232" i="1" a="1"/>
  <c r="F2232" i="1" s="1"/>
  <c r="L2232" i="1" a="1"/>
  <c r="L2232" i="1"/>
  <c r="M2231" i="1" a="1"/>
  <c r="M2231" i="1" s="1"/>
  <c r="Q2230" i="1" a="1"/>
  <c r="Q2230" i="1"/>
  <c r="N2229" i="1" a="1"/>
  <c r="N2229" i="1"/>
  <c r="I2232" i="1" a="1"/>
  <c r="I2232" i="1" s="1"/>
  <c r="J2232" i="1" a="1"/>
  <c r="J2232" i="1" s="1"/>
  <c r="M2190" i="1" a="1"/>
  <c r="M2190" i="1"/>
  <c r="K2228" i="1" a="1"/>
  <c r="K2228" i="1" s="1"/>
  <c r="O2186" i="1" a="1"/>
  <c r="O2186" i="1" s="1"/>
  <c r="O2188" i="1" a="1"/>
  <c r="O2188" i="1" s="1"/>
  <c r="N2190" i="1" a="1"/>
  <c r="N2190" i="1"/>
  <c r="M2188" i="1" a="1"/>
  <c r="M2188" i="1" s="1"/>
  <c r="L2190" i="1" a="1"/>
  <c r="L2190" i="1" s="1"/>
  <c r="I2190" i="1" a="1"/>
  <c r="I2190" i="1"/>
  <c r="H2187" i="1" a="1"/>
  <c r="H2187" i="1" s="1"/>
  <c r="K2190" i="1" a="1"/>
  <c r="K2190" i="1" s="1"/>
  <c r="J2190" i="1" a="1"/>
  <c r="J2190" i="1"/>
  <c r="L2188" i="1" a="1"/>
  <c r="L2188" i="1" s="1"/>
  <c r="J2188" i="1" a="1"/>
  <c r="J2188" i="1" s="1"/>
  <c r="G2188" i="1" a="1"/>
  <c r="G2188" i="1" s="1"/>
  <c r="M2187" i="1" a="1"/>
  <c r="M2187" i="1"/>
  <c r="N2188" i="1" a="1"/>
  <c r="N2188" i="1"/>
  <c r="Q2187" i="1" a="1"/>
  <c r="Q2187" i="1"/>
  <c r="L2187" i="1" a="1"/>
  <c r="L2187" i="1"/>
  <c r="I2187" i="1" a="1"/>
  <c r="I2187" i="1" s="1"/>
  <c r="M2186" i="1" a="1"/>
  <c r="M2186" i="1" s="1"/>
  <c r="N2186" i="1" a="1"/>
  <c r="N2186" i="1" s="1"/>
  <c r="G2186" i="1" a="1"/>
  <c r="G2186" i="1" s="1"/>
  <c r="F2186" i="1" a="1"/>
  <c r="F2186" i="1"/>
  <c r="Q2186" i="1" a="1"/>
  <c r="Q2186" i="1"/>
  <c r="P2187" i="1" a="1"/>
  <c r="P2187" i="1" s="1"/>
  <c r="L2229" i="1" a="1"/>
  <c r="L2229" i="1" s="1"/>
  <c r="L2230" i="1" s="1" a="1"/>
  <c r="L2230" i="1" s="1"/>
  <c r="I2229" i="1" a="1"/>
  <c r="I2229" i="1" s="1"/>
  <c r="I2230" i="1" s="1" a="1"/>
  <c r="I2230" i="1" s="1"/>
  <c r="O2187" i="1" a="1"/>
  <c r="O2187" i="1"/>
  <c r="F2229" i="1" a="1"/>
  <c r="F2229" i="1" s="1"/>
  <c r="F2230" i="1" s="1" a="1"/>
  <c r="F2230" i="1" s="1"/>
  <c r="G2229" i="1" a="1"/>
  <c r="G2229" i="1" s="1"/>
  <c r="G2230" i="1" s="1" a="1"/>
  <c r="G2230" i="1" s="1"/>
  <c r="Q2228" i="1" a="1"/>
  <c r="Q2228" i="1" s="1"/>
  <c r="G2190" i="1" a="1"/>
  <c r="G2190" i="1" s="1"/>
  <c r="I2188" i="1" a="1"/>
  <c r="I2188" i="1"/>
  <c r="H2188" i="1" a="1"/>
  <c r="H2188" i="1" s="1"/>
  <c r="L2186" i="1" a="1"/>
  <c r="L2186" i="1" s="1"/>
  <c r="K2229" i="1" a="1"/>
  <c r="K2229" i="1" s="1"/>
  <c r="K2230" i="1" s="1" a="1"/>
  <c r="K2230" i="1" s="1"/>
  <c r="J2229" i="1" a="1"/>
  <c r="J2229" i="1" s="1"/>
  <c r="N2228" i="1" a="1"/>
  <c r="N2228" i="1"/>
  <c r="F2190" i="1" a="1"/>
  <c r="F2190" i="1" s="1"/>
  <c r="M2228" i="1" a="1"/>
  <c r="M2228" i="1" s="1"/>
  <c r="H2190" i="1" a="1"/>
  <c r="H2190" i="1" s="1"/>
  <c r="Q2188" i="1" a="1"/>
  <c r="Q2188" i="1"/>
  <c r="P2188" i="1" a="1"/>
  <c r="P2188" i="1"/>
  <c r="F2187" i="1" a="1"/>
  <c r="F2187" i="1" s="1"/>
  <c r="K2187" i="1" a="1"/>
  <c r="K2187" i="1"/>
  <c r="I2186" i="1" a="1"/>
  <c r="I2186" i="1"/>
  <c r="F2188" i="1" a="1"/>
  <c r="F2188" i="1" s="1"/>
  <c r="G2187" i="1" a="1"/>
  <c r="G2187" i="1" s="1"/>
  <c r="H2229" i="1" a="1"/>
  <c r="H2229" i="1" s="1"/>
  <c r="H2230" i="1" s="1" a="1"/>
  <c r="H2230" i="1" s="1"/>
  <c r="O2190" i="1" a="1"/>
  <c r="O2190" i="1"/>
  <c r="J2186" i="1" a="1"/>
  <c r="J2186" i="1"/>
  <c r="N2187" i="1" a="1"/>
  <c r="N2187" i="1"/>
  <c r="K2186" i="1" a="1"/>
  <c r="K2186" i="1" s="1"/>
  <c r="P2190" i="1" a="1"/>
  <c r="P2190" i="1" s="1"/>
  <c r="P2228" i="1" a="1"/>
  <c r="P2228" i="1" s="1"/>
  <c r="O2228" i="1" a="1"/>
  <c r="O2228" i="1" s="1"/>
  <c r="J2187" i="1" a="1"/>
  <c r="J2187" i="1"/>
  <c r="K2188" i="1" a="1"/>
  <c r="K2188" i="1" s="1"/>
  <c r="P2186" i="1" a="1"/>
  <c r="P2186" i="1" s="1"/>
  <c r="H2186" i="1" a="1"/>
  <c r="H2186" i="1" s="1"/>
  <c r="F2181" i="1" a="1"/>
  <c r="F2181" i="1" s="1"/>
  <c r="M2182" i="1" a="1"/>
  <c r="M2182" i="1"/>
  <c r="J2182" i="1" a="1"/>
  <c r="J2182" i="1"/>
  <c r="H2182" i="1" a="1"/>
  <c r="H2182" i="1" s="1"/>
  <c r="K2181" i="1" a="1"/>
  <c r="K2181" i="1" s="1"/>
  <c r="M2181" i="1" a="1"/>
  <c r="M2181" i="1" s="1"/>
  <c r="Q2180" i="1" a="1"/>
  <c r="Q2180" i="1"/>
  <c r="M2184" i="1" a="1"/>
  <c r="M2184" i="1" s="1"/>
  <c r="J2183" i="1" a="1"/>
  <c r="J2183" i="1" s="1"/>
  <c r="I2183" i="1" a="1"/>
  <c r="I2183" i="1" s="1"/>
  <c r="H2185" i="1" a="1"/>
  <c r="H2185" i="1" s="1"/>
  <c r="Q2184" i="1" a="1"/>
  <c r="Q2184" i="1" s="1"/>
  <c r="I2182" i="1" a="1"/>
  <c r="I2182" i="1"/>
  <c r="P2184" i="1" a="1"/>
  <c r="P2184" i="1" s="1"/>
  <c r="Q2185" i="1" a="1"/>
  <c r="Q2185" i="1"/>
  <c r="O2184" i="1" a="1"/>
  <c r="O2184" i="1" s="1"/>
  <c r="I2185" i="1" a="1"/>
  <c r="I2185" i="1" s="1"/>
  <c r="J2181" i="1" a="1"/>
  <c r="J2181" i="1" s="1"/>
  <c r="N2182" i="1" a="1"/>
  <c r="N2182" i="1"/>
  <c r="L2184" i="1" a="1"/>
  <c r="L2184" i="1"/>
  <c r="F2182" i="1" a="1"/>
  <c r="F2182" i="1"/>
  <c r="G2182" i="1" a="1"/>
  <c r="G2182" i="1"/>
  <c r="N2184" i="1" a="1"/>
  <c r="N2184" i="1" s="1"/>
  <c r="K2184" i="1" a="1"/>
  <c r="K2184" i="1" s="1"/>
  <c r="K2185" i="1" a="1"/>
  <c r="K2185" i="1" s="1"/>
  <c r="G2185" i="1" a="1"/>
  <c r="G2185" i="1" s="1"/>
  <c r="P2181" i="1" a="1"/>
  <c r="P2181" i="1" s="1"/>
  <c r="I2181" i="1" a="1"/>
  <c r="I2181" i="1" s="1"/>
  <c r="P2185" i="1" a="1"/>
  <c r="P2185" i="1"/>
  <c r="O2185" i="1" a="1"/>
  <c r="O2185" i="1"/>
  <c r="H2181" i="1" a="1"/>
  <c r="H2181" i="1" s="1"/>
  <c r="L2182" i="1" a="1"/>
  <c r="L2182" i="1"/>
  <c r="M2185" i="1" a="1"/>
  <c r="M2185" i="1" s="1"/>
  <c r="L2185" i="1" a="1"/>
  <c r="L2185" i="1"/>
  <c r="F2185" i="1" a="1"/>
  <c r="F2185" i="1"/>
  <c r="O2181" i="1" a="1"/>
  <c r="O2181" i="1"/>
  <c r="J2184" i="1" a="1"/>
  <c r="J2184" i="1" s="1"/>
  <c r="M2183" i="1" a="1"/>
  <c r="M2183" i="1" s="1"/>
  <c r="G2184" i="1" a="1"/>
  <c r="G2184" i="1"/>
  <c r="L2181" i="1" a="1"/>
  <c r="L2181" i="1"/>
  <c r="Q2183" i="1" a="1"/>
  <c r="Q2183" i="1"/>
  <c r="P2183" i="1" a="1"/>
  <c r="P2183" i="1" s="1"/>
  <c r="O2180" i="1" a="1"/>
  <c r="O2180" i="1" s="1"/>
  <c r="N2180" i="1" a="1"/>
  <c r="N2180" i="1" s="1"/>
  <c r="G2183" i="1" a="1"/>
  <c r="G2183" i="1" s="1"/>
  <c r="L2183" i="1" a="1"/>
  <c r="L2183" i="1" s="1"/>
  <c r="N2183" i="1" a="1"/>
  <c r="N2183" i="1"/>
  <c r="P2182" i="1" a="1"/>
  <c r="P2182" i="1" s="1"/>
  <c r="Q2182" i="1" a="1"/>
  <c r="Q2182" i="1"/>
  <c r="Q2181" i="1" a="1"/>
  <c r="Q2181" i="1"/>
  <c r="J2185" i="1" a="1"/>
  <c r="J2185" i="1"/>
  <c r="N2185" i="1" a="1"/>
  <c r="N2185" i="1" s="1"/>
  <c r="I2184" i="1" a="1"/>
  <c r="I2184" i="1" s="1"/>
  <c r="H2184" i="1" a="1"/>
  <c r="H2184" i="1" s="1"/>
  <c r="F2184" i="1" a="1"/>
  <c r="F2184" i="1" s="1"/>
  <c r="O2183" i="1" a="1"/>
  <c r="O2183" i="1" s="1"/>
  <c r="N2181" i="1" a="1"/>
  <c r="N2181" i="1"/>
  <c r="K2183" i="1" a="1"/>
  <c r="K2183" i="1"/>
  <c r="H2183" i="1" a="1"/>
  <c r="H2183" i="1" s="1"/>
  <c r="F2183" i="1" a="1"/>
  <c r="F2183" i="1" s="1"/>
  <c r="O2182" i="1" a="1"/>
  <c r="O2182" i="1" s="1"/>
  <c r="K2182" i="1" a="1"/>
  <c r="K2182" i="1" s="1"/>
  <c r="G2181" i="1" a="1"/>
  <c r="G2181" i="1" s="1"/>
  <c r="P2180" i="1" a="1"/>
  <c r="P2180" i="1" s="1"/>
  <c r="H2178" i="1" a="1"/>
  <c r="H2178" i="1" s="1"/>
  <c r="O2179" i="1" a="1"/>
  <c r="O2179" i="1"/>
  <c r="N2179" i="1" a="1"/>
  <c r="N2179" i="1" s="1"/>
  <c r="P2178" i="1" a="1"/>
  <c r="P2178" i="1" s="1"/>
  <c r="K2176" i="1" a="1"/>
  <c r="K2176" i="1" s="1"/>
  <c r="P2176" i="1" a="1"/>
  <c r="P2176" i="1" s="1"/>
  <c r="O2178" i="1" a="1"/>
  <c r="O2178" i="1" s="1"/>
  <c r="P2175" i="1" a="1"/>
  <c r="P2175" i="1" s="1"/>
  <c r="N2175" i="1" a="1"/>
  <c r="N2175" i="1"/>
  <c r="H2179" i="1" a="1"/>
  <c r="H2179" i="1"/>
  <c r="N2177" i="1" a="1"/>
  <c r="N2177" i="1"/>
  <c r="G2179" i="1" a="1"/>
  <c r="G2179" i="1" s="1"/>
  <c r="N2176" i="1" a="1"/>
  <c r="N2176" i="1" s="1"/>
  <c r="N2178" i="1" a="1"/>
  <c r="N2178" i="1" s="1"/>
  <c r="G2178" i="1" a="1"/>
  <c r="G2178" i="1"/>
  <c r="Q2177" i="1" a="1"/>
  <c r="Q2177" i="1"/>
  <c r="P2177" i="1" a="1"/>
  <c r="P2177" i="1"/>
  <c r="H2176" i="1" a="1"/>
  <c r="H2176" i="1" s="1"/>
  <c r="K2175" i="1" a="1"/>
  <c r="K2175" i="1" s="1"/>
  <c r="O2177" i="1" a="1"/>
  <c r="O2177" i="1" s="1"/>
  <c r="L2177" i="1" a="1"/>
  <c r="L2177" i="1"/>
  <c r="J2177" i="1" a="1"/>
  <c r="J2177" i="1"/>
  <c r="Q2176" i="1" a="1"/>
  <c r="Q2176" i="1"/>
  <c r="O2176" i="1" a="1"/>
  <c r="O2176" i="1"/>
  <c r="M2176" i="1" a="1"/>
  <c r="M2176" i="1"/>
  <c r="J2176" i="1" a="1"/>
  <c r="J2176" i="1"/>
  <c r="M2175" i="1" a="1"/>
  <c r="M2175" i="1" s="1"/>
  <c r="J2175" i="1" a="1"/>
  <c r="J2175" i="1" s="1"/>
  <c r="O2175" i="1" a="1"/>
  <c r="O2175" i="1" s="1"/>
  <c r="M2180" i="1" a="1"/>
  <c r="M2180" i="1" s="1"/>
  <c r="L2180" i="1" a="1"/>
  <c r="L2180" i="1" s="1"/>
  <c r="J2179" i="1" a="1"/>
  <c r="J2179" i="1"/>
  <c r="I2177" i="1" a="1"/>
  <c r="I2177" i="1"/>
  <c r="M2178" i="1" a="1"/>
  <c r="M2178" i="1" s="1"/>
  <c r="Q2175" i="1" a="1"/>
  <c r="Q2175" i="1" s="1"/>
  <c r="K2177" i="1" a="1"/>
  <c r="K2177" i="1" s="1"/>
  <c r="I2176" i="1" a="1"/>
  <c r="I2176" i="1" s="1"/>
  <c r="Q2178" i="1" a="1"/>
  <c r="Q2178" i="1"/>
  <c r="M2179" i="1" a="1"/>
  <c r="M2179" i="1"/>
  <c r="K2180" i="1" a="1"/>
  <c r="K2180" i="1"/>
  <c r="J2180" i="1" a="1"/>
  <c r="J2180" i="1"/>
  <c r="I2180" i="1" a="1"/>
  <c r="I2180" i="1"/>
  <c r="K2179" i="1" a="1"/>
  <c r="K2179" i="1"/>
  <c r="H2180" i="1" a="1"/>
  <c r="H2180" i="1" s="1"/>
  <c r="G2180" i="1" a="1"/>
  <c r="G2180" i="1"/>
  <c r="F2180" i="1" a="1"/>
  <c r="F2180" i="1"/>
  <c r="L2179" i="1" a="1"/>
  <c r="L2179" i="1"/>
  <c r="K2178" i="1" a="1"/>
  <c r="K2178" i="1" s="1"/>
  <c r="J2178" i="1" a="1"/>
  <c r="J2178" i="1"/>
  <c r="I2178" i="1" a="1"/>
  <c r="I2178" i="1" s="1"/>
  <c r="L2176" i="1" a="1"/>
  <c r="L2176" i="1"/>
  <c r="F2177" i="1" a="1"/>
  <c r="F2177" i="1"/>
  <c r="G2177" i="1" a="1"/>
  <c r="G2177" i="1"/>
  <c r="I2179" i="1" a="1"/>
  <c r="I2179" i="1" s="1"/>
  <c r="F2179" i="1" a="1"/>
  <c r="F2179" i="1"/>
  <c r="F2178" i="1" a="1"/>
  <c r="F2178" i="1"/>
  <c r="L2178" i="1" a="1"/>
  <c r="L2178" i="1"/>
  <c r="H2177" i="1" a="1"/>
  <c r="H2177" i="1"/>
  <c r="G2176" i="1" a="1"/>
  <c r="G2176" i="1" s="1"/>
  <c r="M2177" i="1" a="1"/>
  <c r="M2177" i="1" s="1"/>
  <c r="F2176" i="1" a="1"/>
  <c r="F2176" i="1" s="1"/>
  <c r="Q2179" i="1" a="1"/>
  <c r="Q2179" i="1" s="1"/>
  <c r="P2179" i="1" a="1"/>
  <c r="P2179" i="1"/>
  <c r="L2175" i="1" a="1"/>
  <c r="L2175" i="1"/>
  <c r="P2171" i="1" a="1"/>
  <c r="P2171" i="1" s="1"/>
  <c r="K2171" i="1" a="1"/>
  <c r="K2171" i="1" s="1"/>
  <c r="F2171" i="1" a="1"/>
  <c r="F2171" i="1"/>
  <c r="M2170" i="1" a="1"/>
  <c r="M2170" i="1"/>
  <c r="G2170" i="1" a="1"/>
  <c r="G2170" i="1"/>
  <c r="N2172" i="1" a="1"/>
  <c r="N2172" i="1"/>
  <c r="H2170" i="1" a="1"/>
  <c r="H2170" i="1" s="1"/>
  <c r="N2171" i="1" a="1"/>
  <c r="N2171" i="1"/>
  <c r="F2170" i="1" a="1"/>
  <c r="F2170" i="1"/>
  <c r="J2172" i="1" a="1"/>
  <c r="J2172" i="1" s="1"/>
  <c r="O2171" i="1" a="1"/>
  <c r="O2171" i="1"/>
  <c r="K2170" i="1" a="1"/>
  <c r="K2170" i="1" s="1"/>
  <c r="G2173" i="1" a="1"/>
  <c r="G2173" i="1" s="1"/>
  <c r="H2174" i="1" a="1"/>
  <c r="H2174" i="1"/>
  <c r="I2174" i="1" a="1"/>
  <c r="I2174" i="1"/>
  <c r="O2173" i="1" a="1"/>
  <c r="O2173" i="1"/>
  <c r="I2172" i="1" a="1"/>
  <c r="I2172" i="1"/>
  <c r="K2172" i="1" a="1"/>
  <c r="K2172" i="1" s="1"/>
  <c r="I2170" i="1" a="1"/>
  <c r="I2170" i="1"/>
  <c r="H2171" i="1" a="1"/>
  <c r="H2171" i="1" s="1"/>
  <c r="J2174" i="1" a="1"/>
  <c r="J2174" i="1" s="1"/>
  <c r="J2173" i="1" a="1"/>
  <c r="J2173" i="1" s="1"/>
  <c r="O2172" i="1" a="1"/>
  <c r="O2172" i="1" s="1"/>
  <c r="F2173" i="1" a="1"/>
  <c r="F2173" i="1" s="1"/>
  <c r="P2172" i="1" a="1"/>
  <c r="P2172" i="1" s="1"/>
  <c r="H2172" i="1" a="1"/>
  <c r="H2172" i="1" s="1"/>
  <c r="O2170" i="1" a="1"/>
  <c r="O2170" i="1"/>
  <c r="K2173" i="1" a="1"/>
  <c r="K2173" i="1"/>
  <c r="I2173" i="1" a="1"/>
  <c r="I2173" i="1"/>
  <c r="H2173" i="1" a="1"/>
  <c r="H2173" i="1" s="1"/>
  <c r="Q2172" i="1" a="1"/>
  <c r="Q2172" i="1" s="1"/>
  <c r="L2172" i="1" a="1"/>
  <c r="L2172" i="1"/>
  <c r="G2172" i="1" a="1"/>
  <c r="G2172" i="1" s="1"/>
  <c r="Q2171" i="1" a="1"/>
  <c r="Q2171" i="1" s="1"/>
  <c r="P2170" i="1" a="1"/>
  <c r="P2170" i="1" s="1"/>
  <c r="L2174" i="1" a="1"/>
  <c r="L2174" i="1" s="1"/>
  <c r="G2171" i="1" a="1"/>
  <c r="G2171" i="1" s="1"/>
  <c r="G2174" i="1" a="1"/>
  <c r="G2174" i="1" s="1"/>
  <c r="N2173" i="1" a="1"/>
  <c r="N2173" i="1" s="1"/>
  <c r="L2170" i="1" a="1"/>
  <c r="L2170" i="1" s="1"/>
  <c r="L2171" i="1" a="1"/>
  <c r="L2171" i="1" s="1"/>
  <c r="M2171" i="1" a="1"/>
  <c r="M2171" i="1" s="1"/>
  <c r="I2175" i="1" a="1"/>
  <c r="I2175" i="1" s="1"/>
  <c r="M2173" i="1" a="1"/>
  <c r="M2173" i="1"/>
  <c r="Q2170" i="1" a="1"/>
  <c r="Q2170" i="1"/>
  <c r="N2170" i="1" a="1"/>
  <c r="N2170" i="1"/>
  <c r="H2175" i="1" a="1"/>
  <c r="H2175" i="1"/>
  <c r="J2170" i="1" a="1"/>
  <c r="J2170" i="1"/>
  <c r="M2174" i="1" a="1"/>
  <c r="M2174" i="1" s="1"/>
  <c r="L2173" i="1" a="1"/>
  <c r="L2173" i="1"/>
  <c r="G2175" i="1" a="1"/>
  <c r="G2175" i="1" s="1"/>
  <c r="F2175" i="1" a="1"/>
  <c r="F2175" i="1" s="1"/>
  <c r="Q2174" i="1" a="1"/>
  <c r="Q2174" i="1" s="1"/>
  <c r="P2174" i="1" a="1"/>
  <c r="P2174" i="1" s="1"/>
  <c r="O2174" i="1" a="1"/>
  <c r="O2174" i="1" s="1"/>
  <c r="I2171" i="1" a="1"/>
  <c r="I2171" i="1"/>
  <c r="F2172" i="1" a="1"/>
  <c r="F2172" i="1"/>
  <c r="F2174" i="1" a="1"/>
  <c r="F2174" i="1"/>
  <c r="J2171" i="1" a="1"/>
  <c r="J2171" i="1" s="1"/>
  <c r="Q2173" i="1" a="1"/>
  <c r="Q2173" i="1" s="1"/>
  <c r="N2174" i="1" a="1"/>
  <c r="N2174" i="1" s="1"/>
  <c r="K2174" i="1" a="1"/>
  <c r="K2174" i="1"/>
  <c r="P2173" i="1" a="1"/>
  <c r="P2173" i="1" s="1"/>
  <c r="M2172" i="1" a="1"/>
  <c r="M2172" i="1" s="1"/>
  <c r="P2168" i="1" a="1"/>
  <c r="P2168" i="1" s="1"/>
  <c r="O2167" i="1" a="1"/>
  <c r="O2167" i="1" s="1"/>
  <c r="O2168" i="1" a="1"/>
  <c r="O2168" i="1"/>
  <c r="I2167" i="1" a="1"/>
  <c r="I2167" i="1" s="1"/>
  <c r="H2166" i="1" a="1"/>
  <c r="H2166" i="1"/>
  <c r="L2166" i="1" a="1"/>
  <c r="L2166" i="1"/>
  <c r="L2167" i="1" a="1"/>
  <c r="L2167" i="1" s="1"/>
  <c r="J2168" i="1" a="1"/>
  <c r="J2168" i="1" s="1"/>
  <c r="N2166" i="1" a="1"/>
  <c r="N2166" i="1" s="1"/>
  <c r="J2166" i="1" a="1"/>
  <c r="J2166" i="1"/>
  <c r="H2164" i="1" a="1"/>
  <c r="H2164" i="1"/>
  <c r="J2164" i="1" a="1"/>
  <c r="J2164" i="1" s="1"/>
  <c r="M2166" i="1" a="1"/>
  <c r="M2166" i="1" s="1"/>
  <c r="H2168" i="1" a="1"/>
  <c r="H2168" i="1"/>
  <c r="Q2166" i="1" a="1"/>
  <c r="Q2166" i="1"/>
  <c r="N2167" i="1" a="1"/>
  <c r="N2167" i="1" s="1"/>
  <c r="G2166" i="1" a="1"/>
  <c r="G2166" i="1" s="1"/>
  <c r="N2168" i="1" a="1"/>
  <c r="N2168" i="1" s="1"/>
  <c r="G2168" i="1" a="1"/>
  <c r="G2168" i="1"/>
  <c r="M2167" i="1" a="1"/>
  <c r="M2167" i="1" s="1"/>
  <c r="L2164" i="1" a="1"/>
  <c r="L2164" i="1" s="1"/>
  <c r="F2164" i="1" a="1"/>
  <c r="F2164" i="1"/>
  <c r="P2167" i="1" a="1"/>
  <c r="P2167" i="1"/>
  <c r="K2167" i="1" a="1"/>
  <c r="K2167" i="1" s="1"/>
  <c r="I2166" i="1" a="1"/>
  <c r="I2166" i="1" s="1"/>
  <c r="P2166" i="1" a="1"/>
  <c r="P2166" i="1" s="1"/>
  <c r="F2169" i="1" a="1"/>
  <c r="F2169" i="1" s="1"/>
  <c r="Q2168" i="1" a="1"/>
  <c r="Q2168" i="1" s="1"/>
  <c r="K2166" i="1" a="1"/>
  <c r="K2166" i="1" s="1"/>
  <c r="I2164" i="1" a="1"/>
  <c r="I2164" i="1"/>
  <c r="Q2167" i="1" a="1"/>
  <c r="Q2167" i="1" s="1"/>
  <c r="H2167" i="1" a="1"/>
  <c r="H2167" i="1" s="1"/>
  <c r="P2164" i="1" a="1"/>
  <c r="P2164" i="1" s="1"/>
  <c r="M2168" i="1" a="1"/>
  <c r="M2168" i="1" s="1"/>
  <c r="F2167" i="1" a="1"/>
  <c r="F2167" i="1" s="1"/>
  <c r="O2164" i="1" a="1"/>
  <c r="O2164" i="1"/>
  <c r="Q2169" i="1" a="1"/>
  <c r="Q2169" i="1" s="1"/>
  <c r="L2168" i="1" a="1"/>
  <c r="L2168" i="1" s="1"/>
  <c r="P2169" i="1" a="1"/>
  <c r="P2169" i="1"/>
  <c r="G2167" i="1" a="1"/>
  <c r="G2167" i="1"/>
  <c r="N2164" i="1" a="1"/>
  <c r="N2164" i="1"/>
  <c r="M2164" i="1" a="1"/>
  <c r="M2164" i="1"/>
  <c r="G2164" i="1" a="1"/>
  <c r="G2164" i="1"/>
  <c r="O2169" i="1" a="1"/>
  <c r="O2169" i="1"/>
  <c r="N2169" i="1" a="1"/>
  <c r="N2169" i="1" s="1"/>
  <c r="M2169" i="1" a="1"/>
  <c r="M2169" i="1" s="1"/>
  <c r="Q2164" i="1" a="1"/>
  <c r="Q2164" i="1"/>
  <c r="F2168" i="1" a="1"/>
  <c r="F2168" i="1" s="1"/>
  <c r="L2169" i="1" a="1"/>
  <c r="L2169" i="1" s="1"/>
  <c r="K2169" i="1" a="1"/>
  <c r="K2169" i="1" s="1"/>
  <c r="J2167" i="1" a="1"/>
  <c r="J2167" i="1" s="1"/>
  <c r="O2166" i="1" a="1"/>
  <c r="O2166" i="1"/>
  <c r="J2169" i="1" a="1"/>
  <c r="J2169" i="1" s="1"/>
  <c r="I2169" i="1" a="1"/>
  <c r="I2169" i="1" s="1"/>
  <c r="H2169" i="1" a="1"/>
  <c r="H2169" i="1"/>
  <c r="G2169" i="1" a="1"/>
  <c r="G2169" i="1" s="1"/>
  <c r="K2168" i="1" a="1"/>
  <c r="K2168" i="1"/>
  <c r="I2168" i="1" a="1"/>
  <c r="I2168" i="1"/>
  <c r="F2166" i="1" a="1"/>
  <c r="F2166" i="1"/>
  <c r="K2164" i="1" a="1"/>
  <c r="K2164" i="1"/>
  <c r="O2160" i="1" a="1"/>
  <c r="O2160" i="1" s="1"/>
  <c r="F2160" i="1" a="1"/>
  <c r="F2160" i="1" s="1"/>
  <c r="N2160" i="1" a="1"/>
  <c r="N2160" i="1" s="1"/>
  <c r="J2163" i="1" a="1"/>
  <c r="J2163" i="1" s="1"/>
  <c r="I2163" i="1" a="1"/>
  <c r="I2163" i="1" s="1"/>
  <c r="H2163" i="1" a="1"/>
  <c r="H2163" i="1" s="1"/>
  <c r="F2163" i="1" a="1"/>
  <c r="F2163" i="1" s="1"/>
  <c r="M2162" i="1" a="1"/>
  <c r="M2162" i="1"/>
  <c r="M2161" i="1" a="1"/>
  <c r="M2161" i="1"/>
  <c r="P2161" i="1" a="1"/>
  <c r="P2161" i="1"/>
  <c r="H2161" i="1" a="1"/>
  <c r="H2161" i="1" s="1"/>
  <c r="L2159" i="1" a="1"/>
  <c r="L2159" i="1"/>
  <c r="P2159" i="1" a="1"/>
  <c r="P2159" i="1"/>
  <c r="Q2159" i="1" a="1"/>
  <c r="Q2159" i="1"/>
  <c r="Q2162" i="1" a="1"/>
  <c r="Q2162" i="1"/>
  <c r="P2162" i="1" a="1"/>
  <c r="P2162" i="1" s="1"/>
  <c r="I2162" i="1" a="1"/>
  <c r="I2162" i="1"/>
  <c r="M2159" i="1" a="1"/>
  <c r="M2159" i="1" s="1"/>
  <c r="Q2160" i="1" a="1"/>
  <c r="Q2160" i="1" s="1"/>
  <c r="H2159" i="1" a="1"/>
  <c r="H2159" i="1" s="1"/>
  <c r="G2160" i="1" a="1"/>
  <c r="G2160" i="1" s="1"/>
  <c r="Q2158" i="1" a="1"/>
  <c r="Q2158" i="1" s="1"/>
  <c r="I2160" i="1" a="1"/>
  <c r="I2160" i="1" s="1"/>
  <c r="J2161" i="1" a="1"/>
  <c r="J2161" i="1"/>
  <c r="L2160" i="1" a="1"/>
  <c r="L2160" i="1" s="1"/>
  <c r="O2159" i="1" a="1"/>
  <c r="O2159" i="1"/>
  <c r="K2159" i="1" a="1"/>
  <c r="K2159" i="1" s="1"/>
  <c r="I2159" i="1" a="1"/>
  <c r="I2159" i="1"/>
  <c r="H2162" i="1" a="1"/>
  <c r="H2162" i="1"/>
  <c r="O2162" i="1" a="1"/>
  <c r="O2162" i="1"/>
  <c r="F2162" i="1" a="1"/>
  <c r="F2162" i="1"/>
  <c r="G2159" i="1" a="1"/>
  <c r="G2159" i="1" s="1"/>
  <c r="I2161" i="1" a="1"/>
  <c r="I2161" i="1"/>
  <c r="L2161" i="1" a="1"/>
  <c r="L2161" i="1" s="1"/>
  <c r="G2161" i="1" a="1"/>
  <c r="G2161" i="1" s="1"/>
  <c r="F2159" i="1" a="1"/>
  <c r="F2159" i="1"/>
  <c r="M2160" i="1" a="1"/>
  <c r="M2160" i="1"/>
  <c r="N2158" i="1" a="1"/>
  <c r="N2158" i="1"/>
  <c r="O2158" i="1" a="1"/>
  <c r="O2158" i="1" s="1"/>
  <c r="K2161" i="1" a="1"/>
  <c r="K2161" i="1" s="1"/>
  <c r="K2160" i="1" a="1"/>
  <c r="K2160" i="1" s="1"/>
  <c r="N2159" i="1" a="1"/>
  <c r="N2159" i="1"/>
  <c r="P2160" i="1" a="1"/>
  <c r="P2160" i="1"/>
  <c r="Q2163" i="1" a="1"/>
  <c r="Q2163" i="1" s="1"/>
  <c r="N2161" i="1" a="1"/>
  <c r="N2161" i="1" s="1"/>
  <c r="P2163" i="1" a="1"/>
  <c r="P2163" i="1"/>
  <c r="O2163" i="1" a="1"/>
  <c r="O2163" i="1"/>
  <c r="J2159" i="1" a="1"/>
  <c r="J2159" i="1" s="1"/>
  <c r="N2163" i="1" a="1"/>
  <c r="N2163" i="1" s="1"/>
  <c r="N2162" i="1" a="1"/>
  <c r="N2162" i="1" s="1"/>
  <c r="J2160" i="1" a="1"/>
  <c r="J2160" i="1" s="1"/>
  <c r="K2162" i="1" a="1"/>
  <c r="K2162" i="1" s="1"/>
  <c r="H2160" i="1" a="1"/>
  <c r="H2160" i="1"/>
  <c r="O2161" i="1" a="1"/>
  <c r="O2161" i="1"/>
  <c r="M2163" i="1" a="1"/>
  <c r="M2163" i="1" s="1"/>
  <c r="L2163" i="1" a="1"/>
  <c r="L2163" i="1" s="1"/>
  <c r="J2162" i="1" a="1"/>
  <c r="J2162" i="1" s="1"/>
  <c r="K2163" i="1" a="1"/>
  <c r="K2163" i="1" s="1"/>
  <c r="G2163" i="1" a="1"/>
  <c r="G2163" i="1" s="1"/>
  <c r="L2162" i="1" a="1"/>
  <c r="L2162" i="1" s="1"/>
  <c r="G2162" i="1" a="1"/>
  <c r="G2162" i="1"/>
  <c r="Q2161" i="1" a="1"/>
  <c r="Q2161" i="1" s="1"/>
  <c r="F2161" i="1" a="1"/>
  <c r="F2161" i="1" s="1"/>
  <c r="P2158" i="1" a="1"/>
  <c r="P2158" i="1" s="1"/>
  <c r="M2157" i="1" a="1"/>
  <c r="M2157" i="1"/>
  <c r="I2156" i="1" a="1"/>
  <c r="I2156" i="1"/>
  <c r="H2156" i="1" a="1"/>
  <c r="H2156" i="1"/>
  <c r="L2154" i="1" a="1"/>
  <c r="L2154" i="1" s="1"/>
  <c r="M2153" i="1" a="1"/>
  <c r="M2153" i="1"/>
  <c r="H2158" i="1" a="1"/>
  <c r="H2158" i="1"/>
  <c r="O2157" i="1" a="1"/>
  <c r="O2157" i="1" s="1"/>
  <c r="F2157" i="1" a="1"/>
  <c r="F2157" i="1" s="1"/>
  <c r="M2155" i="1" a="1"/>
  <c r="M2155" i="1" s="1"/>
  <c r="P2153" i="1" a="1"/>
  <c r="P2153" i="1" s="1"/>
  <c r="L2155" i="1" a="1"/>
  <c r="L2155" i="1" s="1"/>
  <c r="O2154" i="1" a="1"/>
  <c r="O2154" i="1" s="1"/>
  <c r="J2154" i="1" a="1"/>
  <c r="J2154" i="1" s="1"/>
  <c r="K2153" i="1" a="1"/>
  <c r="K2153" i="1" s="1"/>
  <c r="N2157" i="1" a="1"/>
  <c r="N2157" i="1" s="1"/>
  <c r="H2157" i="1" a="1"/>
  <c r="H2157" i="1" s="1"/>
  <c r="K2156" i="1" a="1"/>
  <c r="K2156" i="1" s="1"/>
  <c r="O2156" i="1" a="1"/>
  <c r="O2156" i="1"/>
  <c r="G2155" i="1" a="1"/>
  <c r="G2155" i="1"/>
  <c r="Q2154" i="1" a="1"/>
  <c r="Q2154" i="1" s="1"/>
  <c r="L2156" i="1" a="1"/>
  <c r="L2156" i="1" s="1"/>
  <c r="K2154" i="1" a="1"/>
  <c r="K2154" i="1" s="1"/>
  <c r="L2153" i="1" a="1"/>
  <c r="L2153" i="1"/>
  <c r="P2157" i="1" a="1"/>
  <c r="P2157" i="1" s="1"/>
  <c r="K2158" i="1" a="1"/>
  <c r="K2158" i="1" s="1"/>
  <c r="F2158" i="1" a="1"/>
  <c r="F2158" i="1" s="1"/>
  <c r="N2153" i="1" a="1"/>
  <c r="N2153" i="1" s="1"/>
  <c r="I2158" i="1" a="1"/>
  <c r="I2158" i="1"/>
  <c r="K2157" i="1" a="1"/>
  <c r="K2157" i="1" s="1"/>
  <c r="F2156" i="1" a="1"/>
  <c r="F2156" i="1"/>
  <c r="J2157" i="1" a="1"/>
  <c r="J2157" i="1"/>
  <c r="P2156" i="1" a="1"/>
  <c r="P2156" i="1"/>
  <c r="O2153" i="1" a="1"/>
  <c r="O2153" i="1" s="1"/>
  <c r="F2154" i="1" a="1"/>
  <c r="F2154" i="1" s="1"/>
  <c r="L2158" i="1" a="1"/>
  <c r="L2158" i="1"/>
  <c r="M2158" i="1" a="1"/>
  <c r="M2158" i="1" s="1"/>
  <c r="J2158" i="1" a="1"/>
  <c r="J2158" i="1"/>
  <c r="Q2157" i="1" a="1"/>
  <c r="Q2157" i="1"/>
  <c r="J2155" i="1" a="1"/>
  <c r="J2155" i="1" s="1"/>
  <c r="N2154" i="1" a="1"/>
  <c r="N2154" i="1" s="1"/>
  <c r="Q2155" i="1" a="1"/>
  <c r="Q2155" i="1" s="1"/>
  <c r="P2154" i="1" a="1"/>
  <c r="P2154" i="1"/>
  <c r="H2154" i="1" a="1"/>
  <c r="H2154" i="1"/>
  <c r="G2158" i="1" a="1"/>
  <c r="G2158" i="1" s="1"/>
  <c r="L2157" i="1" a="1"/>
  <c r="L2157" i="1" s="1"/>
  <c r="N2155" i="1" a="1"/>
  <c r="N2155" i="1" s="1"/>
  <c r="I2157" i="1" a="1"/>
  <c r="I2157" i="1"/>
  <c r="I2154" i="1" a="1"/>
  <c r="I2154" i="1" s="1"/>
  <c r="G2157" i="1" a="1"/>
  <c r="G2157" i="1" s="1"/>
  <c r="Q2156" i="1" a="1"/>
  <c r="Q2156" i="1" s="1"/>
  <c r="N2156" i="1" a="1"/>
  <c r="N2156" i="1" s="1"/>
  <c r="M2154" i="1" a="1"/>
  <c r="M2154" i="1"/>
  <c r="J2156" i="1" a="1"/>
  <c r="J2156" i="1" s="1"/>
  <c r="P2155" i="1" a="1"/>
  <c r="P2155" i="1"/>
  <c r="G2156" i="1" a="1"/>
  <c r="G2156" i="1" s="1"/>
  <c r="G2154" i="1" a="1"/>
  <c r="G2154" i="1"/>
  <c r="J2153" i="1" a="1"/>
  <c r="J2153" i="1"/>
  <c r="Q2153" i="1" a="1"/>
  <c r="Q2153" i="1" s="1"/>
  <c r="O2155" i="1" a="1"/>
  <c r="O2155" i="1"/>
  <c r="K2155" i="1" a="1"/>
  <c r="K2155" i="1"/>
  <c r="I2155" i="1" a="1"/>
  <c r="I2155" i="1"/>
  <c r="H2155" i="1" a="1"/>
  <c r="H2155" i="1"/>
  <c r="F2155" i="1" a="1"/>
  <c r="F2155" i="1" s="1"/>
  <c r="M2156" i="1" a="1"/>
  <c r="M2156" i="1" s="1"/>
  <c r="K2149" i="1" a="1"/>
  <c r="K2149" i="1" s="1"/>
  <c r="H2149" i="1" a="1"/>
  <c r="H2149" i="1" s="1"/>
  <c r="I2149" i="1" a="1"/>
  <c r="I2149" i="1"/>
  <c r="G2151" i="1" a="1"/>
  <c r="G2151" i="1" s="1"/>
  <c r="K2148" i="1" a="1"/>
  <c r="K2148" i="1" s="1"/>
  <c r="H2148" i="1" a="1"/>
  <c r="H2148" i="1" s="1"/>
  <c r="I2152" i="1" a="1"/>
  <c r="I2152" i="1"/>
  <c r="I2150" i="1" a="1"/>
  <c r="I2150" i="1"/>
  <c r="J2152" i="1" a="1"/>
  <c r="J2152" i="1" s="1"/>
  <c r="G2152" i="1" a="1"/>
  <c r="G2152" i="1" s="1"/>
  <c r="Q2150" i="1" a="1"/>
  <c r="Q2150" i="1" s="1"/>
  <c r="H2151" i="1" a="1"/>
  <c r="H2151" i="1"/>
  <c r="O2151" i="1" a="1"/>
  <c r="O2151" i="1" s="1"/>
  <c r="H2150" i="1" a="1"/>
  <c r="H2150" i="1"/>
  <c r="K2150" i="1" a="1"/>
  <c r="K2150" i="1" s="1"/>
  <c r="F2148" i="1" a="1"/>
  <c r="F2148" i="1" s="1"/>
  <c r="K2152" i="1" a="1"/>
  <c r="K2152" i="1" s="1"/>
  <c r="L2152" i="1" a="1"/>
  <c r="L2152" i="1" s="1"/>
  <c r="F2149" i="1" a="1"/>
  <c r="F2149" i="1" s="1"/>
  <c r="F2153" i="1" a="1"/>
  <c r="F2153" i="1"/>
  <c r="P2151" i="1" a="1"/>
  <c r="P2151" i="1" s="1"/>
  <c r="P2150" i="1" a="1"/>
  <c r="P2150" i="1" s="1"/>
  <c r="Q2148" i="1" a="1"/>
  <c r="Q2148" i="1" s="1"/>
  <c r="M2150" i="1" a="1"/>
  <c r="M2150" i="1"/>
  <c r="H2153" i="1" a="1"/>
  <c r="H2153" i="1"/>
  <c r="N2151" i="1" a="1"/>
  <c r="N2151" i="1"/>
  <c r="G2148" i="1" a="1"/>
  <c r="G2148" i="1" s="1"/>
  <c r="J2151" i="1" a="1"/>
  <c r="J2151" i="1" s="1"/>
  <c r="I2151" i="1" a="1"/>
  <c r="I2151" i="1"/>
  <c r="N2152" i="1" a="1"/>
  <c r="N2152" i="1" s="1"/>
  <c r="G2149" i="1" a="1"/>
  <c r="G2149" i="1" s="1"/>
  <c r="J2149" i="1" a="1"/>
  <c r="J2149" i="1" s="1"/>
  <c r="I2153" i="1" a="1"/>
  <c r="I2153" i="1" s="1"/>
  <c r="O2150" i="1" a="1"/>
  <c r="O2150" i="1"/>
  <c r="I2148" i="1" a="1"/>
  <c r="I2148" i="1"/>
  <c r="G2153" i="1" a="1"/>
  <c r="G2153" i="1" s="1"/>
  <c r="L2150" i="1" a="1"/>
  <c r="L2150" i="1" s="1"/>
  <c r="H2152" i="1" a="1"/>
  <c r="H2152" i="1" s="1"/>
  <c r="P2149" i="1" a="1"/>
  <c r="P2149" i="1" s="1"/>
  <c r="N2148" i="1" a="1"/>
  <c r="N2148" i="1" s="1"/>
  <c r="P2148" i="1" a="1"/>
  <c r="P2148" i="1" s="1"/>
  <c r="Q2152" i="1" a="1"/>
  <c r="Q2152" i="1" s="1"/>
  <c r="P2152" i="1" a="1"/>
  <c r="P2152" i="1" s="1"/>
  <c r="O2152" i="1" a="1"/>
  <c r="O2152" i="1" s="1"/>
  <c r="Q2149" i="1" a="1"/>
  <c r="Q2149" i="1" s="1"/>
  <c r="F2152" i="1" a="1"/>
  <c r="F2152" i="1"/>
  <c r="J2150" i="1" a="1"/>
  <c r="J2150" i="1" s="1"/>
  <c r="M2152" i="1" a="1"/>
  <c r="M2152" i="1" s="1"/>
  <c r="G2150" i="1" a="1"/>
  <c r="G2150" i="1"/>
  <c r="L2149" i="1" a="1"/>
  <c r="L2149" i="1"/>
  <c r="J2148" i="1" a="1"/>
  <c r="J2148" i="1"/>
  <c r="K2151" i="1" a="1"/>
  <c r="K2151" i="1"/>
  <c r="N2150" i="1" a="1"/>
  <c r="N2150" i="1"/>
  <c r="M2148" i="1" a="1"/>
  <c r="M2148" i="1"/>
  <c r="F2150" i="1" a="1"/>
  <c r="F2150" i="1"/>
  <c r="M2149" i="1" a="1"/>
  <c r="M2149" i="1"/>
  <c r="Q2151" i="1" a="1"/>
  <c r="Q2151" i="1"/>
  <c r="L2148" i="1" a="1"/>
  <c r="L2148" i="1"/>
  <c r="O2149" i="1" a="1"/>
  <c r="O2149" i="1"/>
  <c r="L2151" i="1" a="1"/>
  <c r="L2151" i="1"/>
  <c r="O2148" i="1" a="1"/>
  <c r="O2148" i="1" s="1"/>
  <c r="F2151" i="1" a="1"/>
  <c r="F2151" i="1" s="1"/>
  <c r="M2151" i="1" a="1"/>
  <c r="M2151" i="1" s="1"/>
  <c r="N2149" i="1" a="1"/>
  <c r="N2149" i="1" s="1"/>
  <c r="K2144" i="1" a="1"/>
  <c r="K2144" i="1" s="1"/>
  <c r="L2145" i="1" a="1"/>
  <c r="L2145" i="1"/>
  <c r="J2143" i="1" a="1"/>
  <c r="J2143" i="1" s="1"/>
  <c r="O2143" i="1" a="1"/>
  <c r="O2143" i="1" s="1"/>
  <c r="K2146" i="1" a="1"/>
  <c r="K2146" i="1" s="1"/>
  <c r="G2146" i="1" a="1"/>
  <c r="G2146" i="1" s="1"/>
  <c r="J2145" i="1" a="1"/>
  <c r="J2145" i="1"/>
  <c r="H2144" i="1" a="1"/>
  <c r="H2144" i="1"/>
  <c r="N2144" i="1" a="1"/>
  <c r="N2144" i="1"/>
  <c r="G2144" i="1" a="1"/>
  <c r="G2144" i="1" s="1"/>
  <c r="I2143" i="1" a="1"/>
  <c r="I2143" i="1" s="1"/>
  <c r="F2145" i="1" a="1"/>
  <c r="F2145" i="1"/>
  <c r="H2146" i="1" a="1"/>
  <c r="H2146" i="1"/>
  <c r="H2145" i="1" a="1"/>
  <c r="H2145" i="1"/>
  <c r="P2143" i="1" a="1"/>
  <c r="P2143" i="1"/>
  <c r="Q2147" i="1" a="1"/>
  <c r="Q2147" i="1"/>
  <c r="M2147" i="1" a="1"/>
  <c r="M2147" i="1"/>
  <c r="Q2146" i="1" a="1"/>
  <c r="Q2146" i="1"/>
  <c r="Q2145" i="1" a="1"/>
  <c r="Q2145" i="1"/>
  <c r="M2143" i="1" a="1"/>
  <c r="M2143" i="1"/>
  <c r="N2147" i="1" a="1"/>
  <c r="N2147" i="1" s="1"/>
  <c r="N2146" i="1" a="1"/>
  <c r="N2146" i="1" s="1"/>
  <c r="L2146" i="1" a="1"/>
  <c r="L2146" i="1" s="1"/>
  <c r="L2144" i="1" a="1"/>
  <c r="L2144" i="1" s="1"/>
  <c r="Q2144" i="1" a="1"/>
  <c r="Q2144" i="1" s="1"/>
  <c r="J2147" i="1" a="1"/>
  <c r="J2147" i="1"/>
  <c r="G2147" i="1" a="1"/>
  <c r="G2147" i="1" s="1"/>
  <c r="Q2142" i="1" a="1"/>
  <c r="Q2142" i="1" s="1"/>
  <c r="P2146" i="1" a="1"/>
  <c r="P2146" i="1" s="1"/>
  <c r="J2144" i="1" a="1"/>
  <c r="J2144" i="1"/>
  <c r="M2146" i="1" a="1"/>
  <c r="M2146" i="1"/>
  <c r="O2145" i="1" a="1"/>
  <c r="O2145" i="1" s="1"/>
  <c r="O2144" i="1" a="1"/>
  <c r="O2144" i="1" s="1"/>
  <c r="I2144" i="1" a="1"/>
  <c r="I2144" i="1"/>
  <c r="G2143" i="1" a="1"/>
  <c r="G2143" i="1"/>
  <c r="P2145" i="1" a="1"/>
  <c r="P2145" i="1" s="1"/>
  <c r="N2143" i="1" a="1"/>
  <c r="N2143" i="1"/>
  <c r="P2147" i="1" a="1"/>
  <c r="P2147" i="1"/>
  <c r="O2147" i="1" a="1"/>
  <c r="O2147" i="1" s="1"/>
  <c r="L2147" i="1" a="1"/>
  <c r="L2147" i="1" s="1"/>
  <c r="K2147" i="1" a="1"/>
  <c r="K2147" i="1"/>
  <c r="I2147" i="1" a="1"/>
  <c r="I2147" i="1"/>
  <c r="H2147" i="1" a="1"/>
  <c r="H2147" i="1"/>
  <c r="F2147" i="1" a="1"/>
  <c r="F2147" i="1"/>
  <c r="F2146" i="1" a="1"/>
  <c r="F2146" i="1"/>
  <c r="O2146" i="1" a="1"/>
  <c r="O2146" i="1"/>
  <c r="L2143" i="1" a="1"/>
  <c r="L2143" i="1"/>
  <c r="I2146" i="1" a="1"/>
  <c r="I2146" i="1"/>
  <c r="Q2143" i="1" a="1"/>
  <c r="Q2143" i="1"/>
  <c r="I2145" i="1" a="1"/>
  <c r="I2145" i="1" s="1"/>
  <c r="F2143" i="1" a="1"/>
  <c r="F2143" i="1" s="1"/>
  <c r="K2145" i="1" a="1"/>
  <c r="K2145" i="1"/>
  <c r="M2145" i="1" a="1"/>
  <c r="M2145" i="1" s="1"/>
  <c r="M2144" i="1" a="1"/>
  <c r="M2144" i="1"/>
  <c r="G2145" i="1" a="1"/>
  <c r="G2145" i="1"/>
  <c r="P2144" i="1" a="1"/>
  <c r="P2144" i="1" s="1"/>
  <c r="F2144" i="1" a="1"/>
  <c r="F2144" i="1" s="1"/>
  <c r="K2143" i="1" a="1"/>
  <c r="K2143" i="1" s="1"/>
  <c r="H2143" i="1" a="1"/>
  <c r="H2143" i="1" s="1"/>
  <c r="N2145" i="1" a="1"/>
  <c r="N2145" i="1" s="1"/>
  <c r="J2146" i="1" a="1"/>
  <c r="J2146" i="1" s="1"/>
  <c r="J1444" i="1" a="1"/>
  <c r="J1444" i="1" s="1"/>
  <c r="H1444" i="1" a="1"/>
  <c r="H1444" i="1" s="1"/>
  <c r="J1443" i="1" a="1"/>
  <c r="J1443" i="1" s="1"/>
  <c r="F1441" i="1" a="1"/>
  <c r="F1441" i="1" s="1"/>
  <c r="Q1443" i="1" a="1"/>
  <c r="Q1443" i="1" s="1"/>
  <c r="K1443" i="1" a="1"/>
  <c r="K1443" i="1" s="1"/>
  <c r="J1442" i="1" a="1"/>
  <c r="J1442" i="1"/>
  <c r="I1443" i="1" a="1"/>
  <c r="I1443" i="1" s="1"/>
  <c r="Q1442" i="1" a="1"/>
  <c r="Q1442" i="1"/>
  <c r="O1442" i="1" a="1"/>
  <c r="O1442" i="1"/>
  <c r="N1441" i="1" a="1"/>
  <c r="N1441" i="1" s="1"/>
  <c r="N1442" i="1" a="1"/>
  <c r="N1442" i="1" s="1"/>
  <c r="O1441" i="1" a="1"/>
  <c r="O1441" i="1"/>
  <c r="K1442" i="1" a="1"/>
  <c r="K1442" i="1"/>
  <c r="G1441" i="1" a="1"/>
  <c r="G1441" i="1"/>
  <c r="F1443" i="1" a="1"/>
  <c r="F1443" i="1"/>
  <c r="O1445" i="1" a="1"/>
  <c r="O1445" i="1" s="1"/>
  <c r="L1444" i="1" a="1"/>
  <c r="L1444" i="1" s="1"/>
  <c r="L1443" i="1" a="1"/>
  <c r="L1443" i="1" s="1"/>
  <c r="N1445" i="1" a="1"/>
  <c r="N1445" i="1" s="1"/>
  <c r="N1444" i="1" a="1"/>
  <c r="N1444" i="1"/>
  <c r="I1445" i="1" a="1"/>
  <c r="I1445" i="1"/>
  <c r="N1443" i="1" a="1"/>
  <c r="N1443" i="1" s="1"/>
  <c r="O1443" i="1" a="1"/>
  <c r="O1443" i="1"/>
  <c r="L1442" i="1" a="1"/>
  <c r="L1442" i="1"/>
  <c r="H1441" i="1" a="1"/>
  <c r="H1441" i="1" s="1"/>
  <c r="L1445" i="1" a="1"/>
  <c r="L1445" i="1" s="1"/>
  <c r="G1442" i="1" a="1"/>
  <c r="G1442" i="1"/>
  <c r="F1445" i="1" a="1"/>
  <c r="F1445" i="1" s="1"/>
  <c r="O1444" i="1" a="1"/>
  <c r="O1444" i="1" s="1"/>
  <c r="M1445" i="1" a="1"/>
  <c r="M1445" i="1"/>
  <c r="I1444" i="1" a="1"/>
  <c r="I1444" i="1"/>
  <c r="K1445" i="1" a="1"/>
  <c r="K1445" i="1" s="1"/>
  <c r="F1444" i="1" a="1"/>
  <c r="F1444" i="1" s="1"/>
  <c r="J1445" i="1" a="1"/>
  <c r="J1445" i="1" s="1"/>
  <c r="P1444" i="1" a="1"/>
  <c r="P1444" i="1" s="1"/>
  <c r="M1443" i="1" a="1"/>
  <c r="M1443" i="1"/>
  <c r="L1441" i="1" a="1"/>
  <c r="L1441" i="1"/>
  <c r="H1445" i="1" a="1"/>
  <c r="H1445" i="1"/>
  <c r="G1445" i="1" a="1"/>
  <c r="G1445" i="1"/>
  <c r="P1443" i="1" a="1"/>
  <c r="P1443" i="1" s="1"/>
  <c r="I1441" i="1" a="1"/>
  <c r="I1441" i="1" s="1"/>
  <c r="Q1444" i="1" a="1"/>
  <c r="Q1444" i="1"/>
  <c r="M1444" i="1" a="1"/>
  <c r="M1444" i="1"/>
  <c r="K1444" i="1" a="1"/>
  <c r="K1444" i="1"/>
  <c r="H1443" i="1" a="1"/>
  <c r="H1443" i="1"/>
  <c r="I1442" i="1" a="1"/>
  <c r="I1442" i="1"/>
  <c r="K1441" i="1" a="1"/>
  <c r="K1441" i="1" s="1"/>
  <c r="M1441" i="1" a="1"/>
  <c r="M1441" i="1" s="1"/>
  <c r="G1443" i="1" a="1"/>
  <c r="G1443" i="1" s="1"/>
  <c r="H1442" i="1" a="1"/>
  <c r="H1442" i="1"/>
  <c r="M1442" i="1" a="1"/>
  <c r="M1442" i="1"/>
  <c r="P1442" i="1" a="1"/>
  <c r="P1442" i="1" s="1"/>
  <c r="Q1441" i="1" a="1"/>
  <c r="Q1441" i="1"/>
  <c r="G1444" i="1" a="1"/>
  <c r="G1444" i="1"/>
  <c r="F1442" i="1" a="1"/>
  <c r="F1442" i="1" s="1"/>
  <c r="P1441" i="1" a="1"/>
  <c r="P1441" i="1" s="1"/>
  <c r="J1441" i="1" a="1"/>
  <c r="J1441" i="1" s="1"/>
  <c r="P1438" i="1" a="1"/>
  <c r="P1438" i="1" s="1"/>
  <c r="O1438" i="1" a="1"/>
  <c r="O1438" i="1"/>
  <c r="M1438" i="1" a="1"/>
  <c r="M1438" i="1"/>
  <c r="J1438" i="1" a="1"/>
  <c r="J1438" i="1" s="1"/>
  <c r="P1437" i="1" a="1"/>
  <c r="P1437" i="1" s="1"/>
  <c r="N1436" i="1" a="1"/>
  <c r="N1436" i="1"/>
  <c r="I1437" i="1" a="1"/>
  <c r="I1437" i="1" s="1"/>
  <c r="F1438" i="1" a="1"/>
  <c r="F1438" i="1" s="1"/>
  <c r="F1436" i="1" a="1"/>
  <c r="F1436" i="1" s="1"/>
  <c r="G1436" i="1" a="1"/>
  <c r="G1436" i="1" s="1"/>
  <c r="Q1437" i="1" a="1"/>
  <c r="Q1437" i="1" s="1"/>
  <c r="I1438" i="1" a="1"/>
  <c r="I1438" i="1"/>
  <c r="M1436" i="1" a="1"/>
  <c r="M1436" i="1" s="1"/>
  <c r="J1437" i="1" a="1"/>
  <c r="J1437" i="1"/>
  <c r="Q1440" i="1" a="1"/>
  <c r="Q1440" i="1"/>
  <c r="P1440" i="1" a="1"/>
  <c r="P1440" i="1"/>
  <c r="O1440" i="1" a="1"/>
  <c r="O1440" i="1" s="1"/>
  <c r="N1440" i="1" a="1"/>
  <c r="N1440" i="1" s="1"/>
  <c r="H1440" i="1" a="1"/>
  <c r="H1440" i="1" s="1"/>
  <c r="H1438" i="1" a="1"/>
  <c r="H1438" i="1"/>
  <c r="L1437" i="1" a="1"/>
  <c r="L1437" i="1" s="1"/>
  <c r="O1439" i="1" a="1"/>
  <c r="O1439" i="1" s="1"/>
  <c r="K1436" i="1" a="1"/>
  <c r="K1436" i="1"/>
  <c r="G1437" i="1" a="1"/>
  <c r="G1437" i="1" s="1"/>
  <c r="M1440" i="1" a="1"/>
  <c r="M1440" i="1" s="1"/>
  <c r="F1439" i="1" a="1"/>
  <c r="F1439" i="1" s="1"/>
  <c r="L1440" i="1" a="1"/>
  <c r="L1440" i="1"/>
  <c r="H1437" i="1" a="1"/>
  <c r="H1437" i="1" s="1"/>
  <c r="K1440" i="1" a="1"/>
  <c r="K1440" i="1" s="1"/>
  <c r="J1440" i="1" a="1"/>
  <c r="J1440" i="1" s="1"/>
  <c r="M1439" i="1" a="1"/>
  <c r="M1439" i="1"/>
  <c r="P1436" i="1" a="1"/>
  <c r="P1436" i="1" s="1"/>
  <c r="K1437" i="1" a="1"/>
  <c r="K1437" i="1"/>
  <c r="O1437" i="1" a="1"/>
  <c r="O1437" i="1"/>
  <c r="J1436" i="1" a="1"/>
  <c r="J1436" i="1" s="1"/>
  <c r="L1436" i="1" a="1"/>
  <c r="L1436" i="1" s="1"/>
  <c r="I1440" i="1" a="1"/>
  <c r="I1440" i="1" s="1"/>
  <c r="N1438" i="1" a="1"/>
  <c r="N1438" i="1" s="1"/>
  <c r="Q1436" i="1" a="1"/>
  <c r="Q1436" i="1" s="1"/>
  <c r="G1438" i="1" a="1"/>
  <c r="G1438" i="1"/>
  <c r="G1440" i="1" a="1"/>
  <c r="G1440" i="1"/>
  <c r="P1439" i="1" a="1"/>
  <c r="P1439" i="1"/>
  <c r="M1437" i="1" a="1"/>
  <c r="M1437" i="1"/>
  <c r="K1439" i="1" a="1"/>
  <c r="K1439" i="1"/>
  <c r="J1439" i="1" a="1"/>
  <c r="J1439" i="1"/>
  <c r="F1440" i="1" a="1"/>
  <c r="F1440" i="1" s="1"/>
  <c r="L1439" i="1" a="1"/>
  <c r="L1439" i="1"/>
  <c r="H1439" i="1" a="1"/>
  <c r="H1439" i="1" s="1"/>
  <c r="N1439" i="1" a="1"/>
  <c r="N1439" i="1" s="1"/>
  <c r="L1438" i="1" a="1"/>
  <c r="L1438" i="1" s="1"/>
  <c r="K1438" i="1" a="1"/>
  <c r="K1438" i="1"/>
  <c r="N1437" i="1" a="1"/>
  <c r="N1437" i="1" s="1"/>
  <c r="F1437" i="1" a="1"/>
  <c r="F1437" i="1"/>
  <c r="Q1439" i="1" a="1"/>
  <c r="Q1439" i="1" s="1"/>
  <c r="I1439" i="1" a="1"/>
  <c r="I1439" i="1"/>
  <c r="Q1438" i="1" a="1"/>
  <c r="Q1438" i="1"/>
  <c r="O1436" i="1" a="1"/>
  <c r="O1436" i="1"/>
  <c r="I1436" i="1" a="1"/>
  <c r="I1436" i="1" s="1"/>
  <c r="H1436" i="1" a="1"/>
  <c r="H1436" i="1" s="1"/>
  <c r="G1439" i="1" a="1"/>
  <c r="G1439" i="1" s="1"/>
  <c r="J1434" i="1" a="1"/>
  <c r="J1434" i="1" s="1"/>
  <c r="M1433" i="1" a="1"/>
  <c r="M1433" i="1"/>
  <c r="F1433" i="1" a="1"/>
  <c r="F1433" i="1"/>
  <c r="P1432" i="1" a="1"/>
  <c r="P1432" i="1" s="1"/>
  <c r="P1430" i="1" a="1"/>
  <c r="P1430" i="1" s="1"/>
  <c r="Q1431" i="1" a="1"/>
  <c r="Q1431" i="1" s="1"/>
  <c r="L1431" i="1" a="1"/>
  <c r="L1431" i="1" s="1"/>
  <c r="M1430" i="1" a="1"/>
  <c r="M1430" i="1" s="1"/>
  <c r="Q1430" i="1" a="1"/>
  <c r="Q1430" i="1" s="1"/>
  <c r="N1434" i="1" a="1"/>
  <c r="N1434" i="1" s="1"/>
  <c r="M1432" i="1" a="1"/>
  <c r="M1432" i="1" s="1"/>
  <c r="N1433" i="1" a="1"/>
  <c r="N1433" i="1" s="1"/>
  <c r="Q1433" i="1" a="1"/>
  <c r="Q1433" i="1"/>
  <c r="H1433" i="1" a="1"/>
  <c r="H1433" i="1" s="1"/>
  <c r="P1431" i="1" a="1"/>
  <c r="P1431" i="1" s="1"/>
  <c r="Q1432" i="1" a="1"/>
  <c r="Q1432" i="1"/>
  <c r="I1430" i="1" a="1"/>
  <c r="I1430" i="1"/>
  <c r="L1434" i="1" a="1"/>
  <c r="L1434" i="1" s="1"/>
  <c r="I1434" i="1" a="1"/>
  <c r="I1434" i="1" s="1"/>
  <c r="L1433" i="1" a="1"/>
  <c r="L1433" i="1"/>
  <c r="F1434" i="1" a="1"/>
  <c r="F1434" i="1"/>
  <c r="K1433" i="1" a="1"/>
  <c r="K1433" i="1" s="1"/>
  <c r="O1431" i="1" a="1"/>
  <c r="O1431" i="1"/>
  <c r="Q1434" i="1" a="1"/>
  <c r="Q1434" i="1" s="1"/>
  <c r="G1432" i="1" a="1"/>
  <c r="G1432" i="1" s="1"/>
  <c r="K1431" i="1" a="1"/>
  <c r="K1431" i="1" s="1"/>
  <c r="H1430" i="1" a="1"/>
  <c r="H1430" i="1" s="1"/>
  <c r="P1434" i="1" a="1"/>
  <c r="P1434" i="1" s="1"/>
  <c r="H1434" i="1" a="1"/>
  <c r="H1434" i="1"/>
  <c r="K1434" i="1" a="1"/>
  <c r="K1434" i="1" s="1"/>
  <c r="G1434" i="1" a="1"/>
  <c r="G1434" i="1"/>
  <c r="J1430" i="1" a="1"/>
  <c r="J1430" i="1" s="1"/>
  <c r="I1431" i="1" a="1"/>
  <c r="I1431" i="1"/>
  <c r="O1430" i="1" a="1"/>
  <c r="O1430" i="1"/>
  <c r="J1433" i="1" a="1"/>
  <c r="J1433" i="1" s="1"/>
  <c r="H1431" i="1" a="1"/>
  <c r="H1431" i="1" s="1"/>
  <c r="I1433" i="1" a="1"/>
  <c r="I1433" i="1" s="1"/>
  <c r="G1430" i="1" a="1"/>
  <c r="G1430" i="1"/>
  <c r="O1432" i="1" a="1"/>
  <c r="O1432" i="1"/>
  <c r="K1432" i="1" a="1"/>
  <c r="K1432" i="1"/>
  <c r="L1432" i="1" a="1"/>
  <c r="L1432" i="1"/>
  <c r="K1430" i="1" a="1"/>
  <c r="K1430" i="1" s="1"/>
  <c r="N1432" i="1" a="1"/>
  <c r="N1432" i="1" s="1"/>
  <c r="H1432" i="1" a="1"/>
  <c r="H1432" i="1"/>
  <c r="L1430" i="1" a="1"/>
  <c r="L1430" i="1" s="1"/>
  <c r="N1431" i="1" a="1"/>
  <c r="N1431" i="1" s="1"/>
  <c r="G1431" i="1" a="1"/>
  <c r="G1431" i="1"/>
  <c r="O1434" i="1" a="1"/>
  <c r="O1434" i="1"/>
  <c r="P1433" i="1" a="1"/>
  <c r="P1433" i="1" s="1"/>
  <c r="J1431" i="1" a="1"/>
  <c r="J1431" i="1" s="1"/>
  <c r="M1431" i="1" a="1"/>
  <c r="M1431" i="1"/>
  <c r="F1431" i="1" a="1"/>
  <c r="F1431" i="1" s="1"/>
  <c r="G1433" i="1" a="1"/>
  <c r="G1433" i="1"/>
  <c r="O1433" i="1" a="1"/>
  <c r="O1433" i="1" s="1"/>
  <c r="I1432" i="1" a="1"/>
  <c r="I1432" i="1"/>
  <c r="N1430" i="1" a="1"/>
  <c r="N1430" i="1" s="1"/>
  <c r="F1432" i="1" a="1"/>
  <c r="F1432" i="1"/>
  <c r="J1432" i="1" a="1"/>
  <c r="J1432" i="1"/>
  <c r="M1434" i="1" a="1"/>
  <c r="M1434" i="1"/>
  <c r="H1424" i="1" a="1"/>
  <c r="H1424" i="1" s="1"/>
  <c r="N1424" i="1" a="1"/>
  <c r="N1424" i="1" s="1"/>
  <c r="J1424" i="1" a="1"/>
  <c r="J1424" i="1"/>
  <c r="Q1423" i="1" a="1"/>
  <c r="Q1423" i="1"/>
  <c r="H1423" i="1" a="1"/>
  <c r="H1423" i="1" s="1"/>
  <c r="I1424" i="1" a="1"/>
  <c r="I1424" i="1" s="1"/>
  <c r="O1423" i="1" a="1"/>
  <c r="O1423" i="1"/>
  <c r="N1423" i="1" a="1"/>
  <c r="N1423" i="1" s="1"/>
  <c r="J1421" i="1" a="1"/>
  <c r="J1421" i="1" s="1"/>
  <c r="O1424" i="1" a="1"/>
  <c r="O1424" i="1" s="1"/>
  <c r="G1424" i="1" a="1"/>
  <c r="G1424" i="1" s="1"/>
  <c r="Q1424" i="1" a="1"/>
  <c r="Q1424" i="1" s="1"/>
  <c r="I1423" i="1" a="1"/>
  <c r="I1423" i="1" s="1"/>
  <c r="P1423" i="1" a="1"/>
  <c r="P1423" i="1"/>
  <c r="N1422" i="1" a="1"/>
  <c r="N1422" i="1"/>
  <c r="P1424" i="1" a="1"/>
  <c r="P1424" i="1"/>
  <c r="K1424" i="1" a="1"/>
  <c r="K1424" i="1" s="1"/>
  <c r="P1422" i="1" a="1"/>
  <c r="P1422" i="1" s="1"/>
  <c r="G1422" i="1" a="1"/>
  <c r="G1422" i="1"/>
  <c r="O1421" i="1" a="1"/>
  <c r="O1421" i="1"/>
  <c r="K1421" i="1" a="1"/>
  <c r="K1421" i="1" s="1"/>
  <c r="F1430" i="1" a="1"/>
  <c r="F1430" i="1" s="1"/>
  <c r="M1422" i="1" a="1"/>
  <c r="M1422" i="1" s="1"/>
  <c r="P1421" i="1" a="1"/>
  <c r="P1421" i="1"/>
  <c r="O1422" i="1" a="1"/>
  <c r="O1422" i="1" s="1"/>
  <c r="Q1421" i="1" a="1"/>
  <c r="Q1421" i="1"/>
  <c r="F1423" i="1" a="1"/>
  <c r="F1423" i="1"/>
  <c r="F1424" i="1" a="1"/>
  <c r="F1424" i="1"/>
  <c r="M1421" i="1" a="1"/>
  <c r="M1421" i="1"/>
  <c r="L1424" i="1" a="1"/>
  <c r="L1424" i="1"/>
  <c r="L1421" i="1" a="1"/>
  <c r="L1421" i="1"/>
  <c r="M1423" i="1" a="1"/>
  <c r="M1423" i="1" s="1"/>
  <c r="K1423" i="1" a="1"/>
  <c r="K1423" i="1" s="1"/>
  <c r="J1423" i="1" a="1"/>
  <c r="J1423" i="1"/>
  <c r="L1422" i="1" a="1"/>
  <c r="L1422" i="1"/>
  <c r="K1422" i="1" a="1"/>
  <c r="K1422" i="1" s="1"/>
  <c r="J1422" i="1" a="1"/>
  <c r="J1422" i="1" s="1"/>
  <c r="I1422" i="1" a="1"/>
  <c r="I1422" i="1" s="1"/>
  <c r="F1422" i="1" a="1"/>
  <c r="F1422" i="1" s="1"/>
  <c r="H1422" i="1" a="1"/>
  <c r="H1422" i="1"/>
  <c r="M1424" i="1" a="1"/>
  <c r="M1424" i="1" s="1"/>
  <c r="G1423" i="1" a="1"/>
  <c r="G1423" i="1" s="1"/>
  <c r="L1423" i="1" a="1"/>
  <c r="L1423" i="1"/>
  <c r="N1421" i="1" a="1"/>
  <c r="N1421" i="1"/>
  <c r="Q1422" i="1" a="1"/>
  <c r="Q1422" i="1"/>
  <c r="O1417" i="1" a="1"/>
  <c r="O1417" i="1"/>
  <c r="I1416" i="1" a="1"/>
  <c r="I1416" i="1"/>
  <c r="G1416" i="1" a="1"/>
  <c r="G1416" i="1" s="1"/>
  <c r="J1418" i="1" a="1"/>
  <c r="J1418" i="1" s="1"/>
  <c r="K1419" i="1" a="1"/>
  <c r="K1419" i="1"/>
  <c r="Q1416" i="1" a="1"/>
  <c r="Q1416" i="1"/>
  <c r="H1419" i="1" a="1"/>
  <c r="H1419" i="1" s="1"/>
  <c r="F1419" i="1" a="1"/>
  <c r="F1419" i="1" s="1"/>
  <c r="K1418" i="1" a="1"/>
  <c r="K1418" i="1" s="1"/>
  <c r="J1416" i="1" a="1"/>
  <c r="J1416" i="1"/>
  <c r="P1416" i="1" a="1"/>
  <c r="P1416" i="1"/>
  <c r="F1416" i="1" a="1"/>
  <c r="F1416" i="1"/>
  <c r="F1420" i="1" a="1"/>
  <c r="F1420" i="1" s="1"/>
  <c r="L1417" i="1" a="1"/>
  <c r="L1417" i="1" s="1"/>
  <c r="I1421" i="1" a="1"/>
  <c r="I1421" i="1" s="1"/>
  <c r="K1420" i="1" a="1"/>
  <c r="K1420" i="1"/>
  <c r="L1420" i="1" a="1"/>
  <c r="L1420" i="1"/>
  <c r="M1416" i="1" a="1"/>
  <c r="M1416" i="1" s="1"/>
  <c r="Q1420" i="1" a="1"/>
  <c r="Q1420" i="1" s="1"/>
  <c r="Q1418" i="1" a="1"/>
  <c r="Q1418" i="1"/>
  <c r="G1417" i="1" a="1"/>
  <c r="G1417" i="1"/>
  <c r="I1418" i="1" a="1"/>
  <c r="I1418" i="1" s="1"/>
  <c r="O1420" i="1" a="1"/>
  <c r="O1420" i="1" s="1"/>
  <c r="N1420" i="1" a="1"/>
  <c r="N1420" i="1"/>
  <c r="I1420" i="1" a="1"/>
  <c r="I1420" i="1" s="1"/>
  <c r="Q1417" i="1" a="1"/>
  <c r="Q1417" i="1" s="1"/>
  <c r="H1420" i="1" a="1"/>
  <c r="H1420" i="1"/>
  <c r="N1419" i="1" a="1"/>
  <c r="N1419" i="1"/>
  <c r="H1417" i="1" a="1"/>
  <c r="H1417" i="1"/>
  <c r="M1419" i="1" a="1"/>
  <c r="M1419" i="1"/>
  <c r="P1417" i="1" a="1"/>
  <c r="P1417" i="1" s="1"/>
  <c r="J1419" i="1" a="1"/>
  <c r="J1419" i="1"/>
  <c r="K1417" i="1" a="1"/>
  <c r="K1417" i="1"/>
  <c r="F1417" i="1" a="1"/>
  <c r="F1417" i="1" s="1"/>
  <c r="O1416" i="1" a="1"/>
  <c r="O1416" i="1" s="1"/>
  <c r="H1418" i="1" a="1"/>
  <c r="H1418" i="1" s="1"/>
  <c r="F1418" i="1" a="1"/>
  <c r="F1418" i="1" s="1"/>
  <c r="N1416" i="1" a="1"/>
  <c r="N1416" i="1"/>
  <c r="K1416" i="1" a="1"/>
  <c r="K1416" i="1" s="1"/>
  <c r="J1420" i="1" a="1"/>
  <c r="J1420" i="1"/>
  <c r="Q1419" i="1" a="1"/>
  <c r="Q1419" i="1"/>
  <c r="P1419" i="1" a="1"/>
  <c r="P1419" i="1"/>
  <c r="M1417" i="1" a="1"/>
  <c r="M1417" i="1"/>
  <c r="L1418" i="1" a="1"/>
  <c r="L1418" i="1"/>
  <c r="N1417" i="1" a="1"/>
  <c r="N1417" i="1" s="1"/>
  <c r="H1421" i="1" a="1"/>
  <c r="H1421" i="1"/>
  <c r="L1416" i="1" a="1"/>
  <c r="L1416" i="1"/>
  <c r="G1421" i="1" a="1"/>
  <c r="G1421" i="1"/>
  <c r="N1418" i="1" a="1"/>
  <c r="N1418" i="1" s="1"/>
  <c r="L1419" i="1" a="1"/>
  <c r="L1419" i="1" s="1"/>
  <c r="F1421" i="1" a="1"/>
  <c r="F1421" i="1"/>
  <c r="H1416" i="1" a="1"/>
  <c r="H1416" i="1" s="1"/>
  <c r="P1420" i="1" a="1"/>
  <c r="P1420" i="1" s="1"/>
  <c r="I1417" i="1" a="1"/>
  <c r="I1417" i="1" s="1"/>
  <c r="M1420" i="1" a="1"/>
  <c r="M1420" i="1" s="1"/>
  <c r="G1420" i="1" a="1"/>
  <c r="G1420" i="1" s="1"/>
  <c r="O1418" i="1" a="1"/>
  <c r="O1418" i="1"/>
  <c r="P1418" i="1" a="1"/>
  <c r="P1418" i="1"/>
  <c r="J1417" i="1" a="1"/>
  <c r="J1417" i="1"/>
  <c r="M1418" i="1" a="1"/>
  <c r="M1418" i="1" s="1"/>
  <c r="O1419" i="1" a="1"/>
  <c r="O1419" i="1" s="1"/>
  <c r="I1419" i="1" a="1"/>
  <c r="I1419" i="1"/>
  <c r="G1419" i="1" a="1"/>
  <c r="G1419" i="1" s="1"/>
  <c r="G1418" i="1" a="1"/>
  <c r="G1418" i="1"/>
  <c r="J1409" i="1" a="1"/>
  <c r="J1409" i="1" s="1"/>
  <c r="H1408" i="1" a="1"/>
  <c r="H1408" i="1" s="1"/>
  <c r="I1410" i="1" a="1"/>
  <c r="I1410" i="1"/>
  <c r="I1409" i="1" a="1"/>
  <c r="I1409" i="1" s="1"/>
  <c r="L1410" i="1" a="1"/>
  <c r="L1410" i="1" s="1"/>
  <c r="K1408" i="1" a="1"/>
  <c r="K1408" i="1"/>
  <c r="P1410" i="1" a="1"/>
  <c r="P1410" i="1" s="1"/>
  <c r="M1410" i="1" a="1"/>
  <c r="M1410" i="1"/>
  <c r="H1410" i="1" a="1"/>
  <c r="H1410" i="1"/>
  <c r="L1409" i="1" a="1"/>
  <c r="L1409" i="1"/>
  <c r="M1408" i="1" a="1"/>
  <c r="M1408" i="1" s="1"/>
  <c r="Q1408" i="1" a="1"/>
  <c r="Q1408" i="1"/>
  <c r="K1409" i="1" a="1"/>
  <c r="K1409" i="1"/>
  <c r="L1408" i="1" a="1"/>
  <c r="L1408" i="1"/>
  <c r="G1410" i="1" a="1"/>
  <c r="G1410" i="1"/>
  <c r="O1408" i="1" a="1"/>
  <c r="O1408" i="1" s="1"/>
  <c r="J1410" i="1" a="1"/>
  <c r="J1410" i="1" s="1"/>
  <c r="F1410" i="1" a="1"/>
  <c r="F1410" i="1" s="1"/>
  <c r="O1410" i="1" a="1"/>
  <c r="O1410" i="1" s="1"/>
  <c r="Q1410" i="1" a="1"/>
  <c r="Q1410" i="1" s="1"/>
  <c r="K1410" i="1" a="1"/>
  <c r="K1410" i="1"/>
  <c r="I1408" i="1" a="1"/>
  <c r="I1408" i="1"/>
  <c r="P1408" i="1" a="1"/>
  <c r="P1408" i="1"/>
  <c r="G1409" i="1" a="1"/>
  <c r="G1409" i="1" s="1"/>
  <c r="Q1409" i="1" a="1"/>
  <c r="Q1409" i="1"/>
  <c r="Q1407" i="1" a="1"/>
  <c r="Q1407" i="1"/>
  <c r="O1409" i="1" a="1"/>
  <c r="O1409" i="1"/>
  <c r="N1409" i="1" a="1"/>
  <c r="N1409" i="1" s="1"/>
  <c r="H1409" i="1" a="1"/>
  <c r="H1409" i="1"/>
  <c r="J1408" i="1" a="1"/>
  <c r="J1408" i="1" s="1"/>
  <c r="P1409" i="1" a="1"/>
  <c r="P1409" i="1" s="1"/>
  <c r="M1409" i="1" a="1"/>
  <c r="M1409" i="1" s="1"/>
  <c r="F1409" i="1" a="1"/>
  <c r="F1409" i="1" s="1"/>
  <c r="N1408" i="1" a="1"/>
  <c r="N1408" i="1"/>
  <c r="G1408" i="1" a="1"/>
  <c r="G1408" i="1" s="1"/>
  <c r="F1408" i="1" a="1"/>
  <c r="F1408" i="1"/>
  <c r="N1410" i="1" a="1"/>
  <c r="N1410" i="1" s="1"/>
  <c r="M1402" i="1" a="1"/>
  <c r="M1402" i="1" s="1"/>
  <c r="N1407" i="1" a="1"/>
  <c r="N1407" i="1"/>
  <c r="J1405" i="1" a="1"/>
  <c r="J1405" i="1"/>
  <c r="M1407" i="1" a="1"/>
  <c r="M1407" i="1"/>
  <c r="L1407" i="1" a="1"/>
  <c r="L1407" i="1" s="1"/>
  <c r="P1402" i="1" a="1"/>
  <c r="P1402" i="1"/>
  <c r="I1407" i="1" a="1"/>
  <c r="I1407" i="1"/>
  <c r="F1407" i="1" a="1"/>
  <c r="F1407" i="1" s="1"/>
  <c r="I1405" i="1" a="1"/>
  <c r="I1405" i="1" s="1"/>
  <c r="O1402" i="1" a="1"/>
  <c r="O1402" i="1" s="1"/>
  <c r="L1404" i="1" a="1"/>
  <c r="L1404" i="1" s="1"/>
  <c r="K1403" i="1" a="1"/>
  <c r="K1403" i="1" s="1"/>
  <c r="P1404" i="1" a="1"/>
  <c r="P1404" i="1" s="1"/>
  <c r="J1402" i="1" a="1"/>
  <c r="J1402" i="1"/>
  <c r="K1404" i="1" a="1"/>
  <c r="K1404" i="1"/>
  <c r="P1403" i="1" a="1"/>
  <c r="P1403" i="1"/>
  <c r="P1405" i="1" a="1"/>
  <c r="P1405" i="1"/>
  <c r="N1405" i="1" a="1"/>
  <c r="N1405" i="1" s="1"/>
  <c r="M1405" i="1" a="1"/>
  <c r="M1405" i="1"/>
  <c r="M1404" i="1" a="1"/>
  <c r="M1404" i="1"/>
  <c r="H1403" i="1" a="1"/>
  <c r="H1403" i="1"/>
  <c r="H1402" i="1" a="1"/>
  <c r="H1402" i="1" s="1"/>
  <c r="L1402" i="1" a="1"/>
  <c r="L1402" i="1" s="1"/>
  <c r="K1402" i="1" a="1"/>
  <c r="K1402" i="1" s="1"/>
  <c r="Q1402" i="1" a="1"/>
  <c r="Q1402" i="1" s="1"/>
  <c r="K1405" i="1" a="1"/>
  <c r="K1405" i="1"/>
  <c r="K1407" i="1" a="1"/>
  <c r="K1407" i="1"/>
  <c r="J1407" i="1" a="1"/>
  <c r="J1407" i="1" s="1"/>
  <c r="H1407" i="1" a="1"/>
  <c r="H1407" i="1"/>
  <c r="N1403" i="1" a="1"/>
  <c r="N1403" i="1"/>
  <c r="F1403" i="1" a="1"/>
  <c r="F1403" i="1" s="1"/>
  <c r="N1402" i="1" a="1"/>
  <c r="N1402" i="1" s="1"/>
  <c r="I1404" i="1" a="1"/>
  <c r="I1404" i="1"/>
  <c r="Q1404" i="1" a="1"/>
  <c r="Q1404" i="1"/>
  <c r="I1403" i="1" a="1"/>
  <c r="I1403" i="1"/>
  <c r="G1404" i="1" a="1"/>
  <c r="G1404" i="1"/>
  <c r="Q1405" i="1" a="1"/>
  <c r="Q1405" i="1" s="1"/>
  <c r="G1405" i="1" a="1"/>
  <c r="G1405" i="1" s="1"/>
  <c r="O1404" i="1" a="1"/>
  <c r="O1404" i="1"/>
  <c r="N1404" i="1" a="1"/>
  <c r="N1404" i="1" s="1"/>
  <c r="O1403" i="1" a="1"/>
  <c r="O1403" i="1"/>
  <c r="M1403" i="1" a="1"/>
  <c r="M1403" i="1" s="1"/>
  <c r="I1402" i="1" a="1"/>
  <c r="I1402" i="1" s="1"/>
  <c r="G1402" i="1" a="1"/>
  <c r="G1402" i="1"/>
  <c r="F1405" i="1" a="1"/>
  <c r="F1405" i="1" s="1"/>
  <c r="J1404" i="1" a="1"/>
  <c r="J1404" i="1"/>
  <c r="H1404" i="1" a="1"/>
  <c r="H1404" i="1"/>
  <c r="F1404" i="1" a="1"/>
  <c r="F1404" i="1"/>
  <c r="L1403" i="1" a="1"/>
  <c r="L1403" i="1" s="1"/>
  <c r="G1403" i="1" a="1"/>
  <c r="G1403" i="1" s="1"/>
  <c r="P1407" i="1" a="1"/>
  <c r="P1407" i="1" s="1"/>
  <c r="O1407" i="1" a="1"/>
  <c r="O1407" i="1" s="1"/>
  <c r="G1407" i="1" a="1"/>
  <c r="G1407" i="1"/>
  <c r="L1405" i="1" a="1"/>
  <c r="L1405" i="1"/>
  <c r="Q1403" i="1" a="1"/>
  <c r="Q1403" i="1"/>
  <c r="O1405" i="1" a="1"/>
  <c r="O1405" i="1" s="1"/>
  <c r="H1405" i="1" a="1"/>
  <c r="H1405" i="1" s="1"/>
  <c r="J1403" i="1" a="1"/>
  <c r="J1403" i="1" s="1"/>
  <c r="L1401" i="1" a="1"/>
  <c r="L1401" i="1"/>
  <c r="H1401" i="1" a="1"/>
  <c r="H1401" i="1"/>
  <c r="P1401" i="1" a="1"/>
  <c r="P1401" i="1"/>
  <c r="Q1401" i="1" a="1"/>
  <c r="Q1401" i="1" s="1"/>
  <c r="N1401" i="1" a="1"/>
  <c r="N1401" i="1" s="1"/>
  <c r="M1401" i="1" a="1"/>
  <c r="M1401" i="1"/>
  <c r="J1401" i="1" a="1"/>
  <c r="J1401" i="1" s="1"/>
  <c r="I1401" i="1" a="1"/>
  <c r="I1401" i="1" s="1"/>
  <c r="K1401" i="1" a="1"/>
  <c r="K1401" i="1" s="1"/>
  <c r="F1401" i="1" a="1"/>
  <c r="F1401" i="1" s="1"/>
  <c r="F1402" i="1" a="1"/>
  <c r="F1402" i="1" s="1"/>
  <c r="G1401" i="1" a="1"/>
  <c r="G1401" i="1"/>
  <c r="O1401" i="1" a="1"/>
  <c r="O1401" i="1"/>
  <c r="P1373" i="1" a="1"/>
  <c r="P1373" i="1"/>
  <c r="Q1372" i="1" a="1"/>
  <c r="Q1372" i="1" s="1"/>
  <c r="M1372" i="1" a="1"/>
  <c r="M1372" i="1"/>
  <c r="H1372" i="1" a="1"/>
  <c r="H1372" i="1"/>
  <c r="G1371" i="1" a="1"/>
  <c r="G1371" i="1" s="1"/>
  <c r="N1373" i="1" a="1"/>
  <c r="N1373" i="1"/>
  <c r="Q1370" i="1" a="1"/>
  <c r="Q1370" i="1"/>
  <c r="P1371" i="1" a="1"/>
  <c r="P1371" i="1" s="1"/>
  <c r="J1373" i="1" a="1"/>
  <c r="J1373" i="1" s="1"/>
  <c r="I1373" i="1" a="1"/>
  <c r="I1373" i="1" s="1"/>
  <c r="M1373" i="1" a="1"/>
  <c r="M1373" i="1" s="1"/>
  <c r="K1374" i="1" a="1"/>
  <c r="K1374" i="1"/>
  <c r="H1374" i="1" a="1"/>
  <c r="H1374" i="1"/>
  <c r="M1374" i="1" a="1"/>
  <c r="M1374" i="1"/>
  <c r="H1373" i="1" a="1"/>
  <c r="H1373" i="1" s="1"/>
  <c r="N1372" i="1" a="1"/>
  <c r="N1372" i="1" s="1"/>
  <c r="K1371" i="1" a="1"/>
  <c r="K1371" i="1" s="1"/>
  <c r="J1372" i="1" a="1"/>
  <c r="J1372" i="1"/>
  <c r="G1373" i="1" a="1"/>
  <c r="G1373" i="1" s="1"/>
  <c r="M1371" i="1" a="1"/>
  <c r="M1371" i="1"/>
  <c r="I1374" i="1" a="1"/>
  <c r="I1374" i="1"/>
  <c r="K1373" i="1" a="1"/>
  <c r="K1373" i="1" s="1"/>
  <c r="Q1374" i="1" a="1"/>
  <c r="Q1374" i="1" s="1"/>
  <c r="L1374" i="1" a="1"/>
  <c r="L1374" i="1" s="1"/>
  <c r="F1373" i="1" a="1"/>
  <c r="F1373" i="1"/>
  <c r="O1371" i="1" a="1"/>
  <c r="O1371" i="1"/>
  <c r="L1372" i="1" a="1"/>
  <c r="L1372" i="1" s="1"/>
  <c r="O1374" i="1" a="1"/>
  <c r="O1374" i="1" s="1"/>
  <c r="J1374" i="1" a="1"/>
  <c r="J1374" i="1"/>
  <c r="G1374" i="1" a="1"/>
  <c r="G1374" i="1" s="1"/>
  <c r="O1372" i="1" a="1"/>
  <c r="O1372" i="1"/>
  <c r="F1371" i="1" a="1"/>
  <c r="F1371" i="1" s="1"/>
  <c r="K1372" i="1" a="1"/>
  <c r="K1372" i="1"/>
  <c r="L1371" i="1" a="1"/>
  <c r="L1371" i="1"/>
  <c r="N1371" i="1" a="1"/>
  <c r="N1371" i="1"/>
  <c r="Q1371" i="1" a="1"/>
  <c r="Q1371" i="1" s="1"/>
  <c r="O1373" i="1" a="1"/>
  <c r="O1373" i="1" s="1"/>
  <c r="I1372" i="1" a="1"/>
  <c r="I1372" i="1"/>
  <c r="F1374" i="1" a="1"/>
  <c r="F1374" i="1"/>
  <c r="L1373" i="1" a="1"/>
  <c r="L1373" i="1"/>
  <c r="P1372" i="1" a="1"/>
  <c r="P1372" i="1" s="1"/>
  <c r="H1371" i="1" a="1"/>
  <c r="H1371" i="1"/>
  <c r="G1372" i="1" a="1"/>
  <c r="G1372" i="1" s="1"/>
  <c r="J1371" i="1" a="1"/>
  <c r="J1371" i="1" s="1"/>
  <c r="P1374" i="1" a="1"/>
  <c r="P1374" i="1"/>
  <c r="N1374" i="1" a="1"/>
  <c r="N1374" i="1" s="1"/>
  <c r="I1371" i="1" a="1"/>
  <c r="I1371" i="1" s="1"/>
  <c r="F1372" i="1" a="1"/>
  <c r="F1372" i="1"/>
  <c r="Q1373" i="1" a="1"/>
  <c r="Q1373" i="1" s="1"/>
  <c r="Q1368" i="1" a="1"/>
  <c r="Q1368" i="1" s="1"/>
  <c r="L1368" i="1" a="1"/>
  <c r="L1368" i="1" s="1"/>
  <c r="K1367" i="1" a="1"/>
  <c r="K1367" i="1"/>
  <c r="Q1365" i="1" a="1"/>
  <c r="Q1365" i="1"/>
  <c r="M1365" i="1" a="1"/>
  <c r="M1365" i="1" s="1"/>
  <c r="N1366" i="1" a="1"/>
  <c r="N1366" i="1" s="1"/>
  <c r="L1367" i="1" a="1"/>
  <c r="L1367" i="1"/>
  <c r="I1368" i="1" a="1"/>
  <c r="I1368" i="1"/>
  <c r="G1367" i="1" a="1"/>
  <c r="G1367" i="1"/>
  <c r="M1366" i="1" a="1"/>
  <c r="M1366" i="1"/>
  <c r="P1368" i="1" a="1"/>
  <c r="P1368" i="1" s="1"/>
  <c r="M1368" i="1" a="1"/>
  <c r="M1368" i="1" s="1"/>
  <c r="L1366" i="1" a="1"/>
  <c r="L1366" i="1" s="1"/>
  <c r="G1368" i="1" a="1"/>
  <c r="G1368" i="1" s="1"/>
  <c r="P1365" i="1" a="1"/>
  <c r="P1365" i="1" s="1"/>
  <c r="H1368" i="1" a="1"/>
  <c r="H1368" i="1" s="1"/>
  <c r="J1370" i="1" a="1"/>
  <c r="J1370" i="1"/>
  <c r="J1366" i="1" a="1"/>
  <c r="J1366" i="1"/>
  <c r="I1370" i="1" a="1"/>
  <c r="I1370" i="1" s="1"/>
  <c r="P1370" i="1" a="1"/>
  <c r="P1370" i="1"/>
  <c r="P1369" i="1" a="1"/>
  <c r="P1369" i="1"/>
  <c r="P1367" i="1" a="1"/>
  <c r="P1367" i="1"/>
  <c r="P1366" i="1" a="1"/>
  <c r="P1366" i="1" s="1"/>
  <c r="O1370" i="1" a="1"/>
  <c r="O1370" i="1"/>
  <c r="N1370" i="1" a="1"/>
  <c r="N1370" i="1" s="1"/>
  <c r="M1367" i="1" a="1"/>
  <c r="M1367" i="1"/>
  <c r="M1370" i="1" a="1"/>
  <c r="M1370" i="1"/>
  <c r="N1365" i="1" a="1"/>
  <c r="N1365" i="1" s="1"/>
  <c r="L1370" i="1" a="1"/>
  <c r="L1370" i="1" s="1"/>
  <c r="K1370" i="1" a="1"/>
  <c r="K1370" i="1" s="1"/>
  <c r="H1370" i="1" a="1"/>
  <c r="H1370" i="1"/>
  <c r="F1370" i="1" a="1"/>
  <c r="F1370" i="1" s="1"/>
  <c r="N1369" i="1" a="1"/>
  <c r="N1369" i="1" s="1"/>
  <c r="J1369" i="1" a="1"/>
  <c r="J1369" i="1"/>
  <c r="O1367" i="1" a="1"/>
  <c r="O1367" i="1"/>
  <c r="K1366" i="1" a="1"/>
  <c r="K1366" i="1" s="1"/>
  <c r="O1365" i="1" a="1"/>
  <c r="O1365" i="1" s="1"/>
  <c r="K1369" i="1" a="1"/>
  <c r="K1369" i="1"/>
  <c r="J1368" i="1" a="1"/>
  <c r="J1368" i="1"/>
  <c r="K1368" i="1" a="1"/>
  <c r="K1368" i="1"/>
  <c r="O1366" i="1" a="1"/>
  <c r="O1366" i="1" s="1"/>
  <c r="H1366" i="1" a="1"/>
  <c r="H1366" i="1"/>
  <c r="G1370" i="1" a="1"/>
  <c r="G1370" i="1" s="1"/>
  <c r="H1369" i="1" a="1"/>
  <c r="H1369" i="1" s="1"/>
  <c r="I1366" i="1" a="1"/>
  <c r="I1366" i="1" s="1"/>
  <c r="N1368" i="1" a="1"/>
  <c r="N1368" i="1"/>
  <c r="I1367" i="1" a="1"/>
  <c r="I1367" i="1" s="1"/>
  <c r="Q1369" i="1" a="1"/>
  <c r="Q1369" i="1" s="1"/>
  <c r="O1369" i="1" a="1"/>
  <c r="O1369" i="1"/>
  <c r="I1369" i="1" a="1"/>
  <c r="I1369" i="1"/>
  <c r="Q1367" i="1" a="1"/>
  <c r="Q1367" i="1" s="1"/>
  <c r="O1368" i="1" a="1"/>
  <c r="O1368" i="1" s="1"/>
  <c r="F1368" i="1" a="1"/>
  <c r="F1368" i="1"/>
  <c r="J1367" i="1" a="1"/>
  <c r="J1367" i="1"/>
  <c r="H1367" i="1" a="1"/>
  <c r="H1367" i="1"/>
  <c r="G1366" i="1" a="1"/>
  <c r="G1366" i="1"/>
  <c r="N1367" i="1" a="1"/>
  <c r="N1367" i="1" s="1"/>
  <c r="L1369" i="1" a="1"/>
  <c r="L1369" i="1" s="1"/>
  <c r="M1369" i="1" a="1"/>
  <c r="M1369" i="1" s="1"/>
  <c r="G1369" i="1" a="1"/>
  <c r="G1369" i="1"/>
  <c r="Q1366" i="1" a="1"/>
  <c r="Q1366" i="1" s="1"/>
  <c r="F1369" i="1" a="1"/>
  <c r="F1369" i="1"/>
  <c r="F1366" i="1" a="1"/>
  <c r="F1366" i="1"/>
  <c r="F1367" i="1" a="1"/>
  <c r="F1367" i="1"/>
  <c r="L1364" i="1" a="1"/>
  <c r="L1364" i="1" s="1"/>
  <c r="H1364" i="1" a="1"/>
  <c r="H1364" i="1"/>
  <c r="F1363" i="1" a="1"/>
  <c r="F1363" i="1"/>
  <c r="J1364" i="1" a="1"/>
  <c r="J1364" i="1"/>
  <c r="P1362" i="1" a="1"/>
  <c r="P1362" i="1" s="1"/>
  <c r="J1362" i="1" a="1"/>
  <c r="J1362" i="1" s="1"/>
  <c r="F1362" i="1" a="1"/>
  <c r="F1362" i="1" s="1"/>
  <c r="Q1361" i="1" a="1"/>
  <c r="Q1361" i="1" s="1"/>
  <c r="O1360" i="1" a="1"/>
  <c r="O1360" i="1"/>
  <c r="P1361" i="1" a="1"/>
  <c r="P1361" i="1" s="1"/>
  <c r="I1360" i="1" a="1"/>
  <c r="I1360" i="1" s="1"/>
  <c r="O1361" i="1" a="1"/>
  <c r="O1361" i="1"/>
  <c r="M1364" i="1" a="1"/>
  <c r="M1364" i="1"/>
  <c r="I1364" i="1" a="1"/>
  <c r="I1364" i="1" s="1"/>
  <c r="Q1363" i="1" a="1"/>
  <c r="Q1363" i="1" s="1"/>
  <c r="M1361" i="1" a="1"/>
  <c r="M1361" i="1"/>
  <c r="N1363" i="1" a="1"/>
  <c r="N1363" i="1"/>
  <c r="I1362" i="1" a="1"/>
  <c r="I1362" i="1" s="1"/>
  <c r="M1363" i="1" a="1"/>
  <c r="M1363" i="1" s="1"/>
  <c r="G1364" i="1" a="1"/>
  <c r="G1364" i="1"/>
  <c r="L1363" i="1" a="1"/>
  <c r="L1363" i="1" s="1"/>
  <c r="L1360" i="1" a="1"/>
  <c r="L1360" i="1" s="1"/>
  <c r="K1363" i="1" a="1"/>
  <c r="K1363" i="1" s="1"/>
  <c r="G1362" i="1" a="1"/>
  <c r="G1362" i="1"/>
  <c r="J1361" i="1" a="1"/>
  <c r="J1361" i="1" s="1"/>
  <c r="F1361" i="1" a="1"/>
  <c r="F1361" i="1"/>
  <c r="G1363" i="1" a="1"/>
  <c r="G1363" i="1"/>
  <c r="N1361" i="1" a="1"/>
  <c r="N1361" i="1" s="1"/>
  <c r="H1362" i="1" a="1"/>
  <c r="H1362" i="1" s="1"/>
  <c r="N1362" i="1" a="1"/>
  <c r="N1362" i="1"/>
  <c r="K1362" i="1" a="1"/>
  <c r="K1362" i="1"/>
  <c r="I1363" i="1" a="1"/>
  <c r="I1363" i="1" s="1"/>
  <c r="M1362" i="1" a="1"/>
  <c r="M1362" i="1"/>
  <c r="I1361" i="1" a="1"/>
  <c r="I1361" i="1"/>
  <c r="L1362" i="1" a="1"/>
  <c r="L1362" i="1" s="1"/>
  <c r="L1361" i="1" a="1"/>
  <c r="L1361" i="1" s="1"/>
  <c r="L1365" i="1" a="1"/>
  <c r="L1365" i="1"/>
  <c r="K1365" i="1" a="1"/>
  <c r="K1365" i="1"/>
  <c r="J1365" i="1" a="1"/>
  <c r="J1365" i="1"/>
  <c r="I1365" i="1" a="1"/>
  <c r="I1365" i="1" s="1"/>
  <c r="P1360" i="1" a="1"/>
  <c r="P1360" i="1" s="1"/>
  <c r="J1360" i="1" a="1"/>
  <c r="J1360" i="1" s="1"/>
  <c r="H1363" i="1" a="1"/>
  <c r="H1363" i="1" s="1"/>
  <c r="Q1362" i="1" a="1"/>
  <c r="Q1362" i="1"/>
  <c r="K1360" i="1" a="1"/>
  <c r="K1360" i="1" s="1"/>
  <c r="F1364" i="1" a="1"/>
  <c r="F1364" i="1" s="1"/>
  <c r="O1362" i="1" a="1"/>
  <c r="O1362" i="1"/>
  <c r="H1365" i="1" a="1"/>
  <c r="H1365" i="1"/>
  <c r="G1365" i="1" a="1"/>
  <c r="G1365" i="1" s="1"/>
  <c r="H1361" i="1" a="1"/>
  <c r="H1361" i="1" s="1"/>
  <c r="F1365" i="1" a="1"/>
  <c r="F1365" i="1" s="1"/>
  <c r="O1363" i="1" a="1"/>
  <c r="O1363" i="1"/>
  <c r="Q1360" i="1" a="1"/>
  <c r="Q1360" i="1"/>
  <c r="M1360" i="1" a="1"/>
  <c r="M1360" i="1"/>
  <c r="Q1364" i="1" a="1"/>
  <c r="Q1364" i="1" s="1"/>
  <c r="P1364" i="1" a="1"/>
  <c r="P1364" i="1"/>
  <c r="N1364" i="1" a="1"/>
  <c r="N1364" i="1"/>
  <c r="K1364" i="1" a="1"/>
  <c r="K1364" i="1"/>
  <c r="N1360" i="1" a="1"/>
  <c r="N1360" i="1" s="1"/>
  <c r="K1361" i="1" a="1"/>
  <c r="K1361" i="1"/>
  <c r="P1363" i="1" a="1"/>
  <c r="P1363" i="1"/>
  <c r="G1361" i="1" a="1"/>
  <c r="G1361" i="1"/>
  <c r="J1363" i="1" a="1"/>
  <c r="J1363" i="1" s="1"/>
  <c r="O1364" i="1" a="1"/>
  <c r="O1364" i="1" s="1"/>
  <c r="M1582" i="1" a="1"/>
  <c r="M1582" i="1"/>
  <c r="I1581" i="1" a="1"/>
  <c r="I1581" i="1"/>
  <c r="H1581" i="1" a="1"/>
  <c r="H1581" i="1"/>
  <c r="P1579" i="1" a="1"/>
  <c r="P1579" i="1" s="1"/>
  <c r="O1580" i="1" a="1"/>
  <c r="O1580" i="1"/>
  <c r="M1579" i="1" a="1"/>
  <c r="M1579" i="1" s="1"/>
  <c r="O1582" i="1" a="1"/>
  <c r="O1582" i="1" s="1"/>
  <c r="M1581" i="1" a="1"/>
  <c r="M1581" i="1"/>
  <c r="J1582" i="1" a="1"/>
  <c r="J1582" i="1" s="1"/>
  <c r="K1581" i="1" a="1"/>
  <c r="K1581" i="1"/>
  <c r="H1582" i="1" a="1"/>
  <c r="H1582" i="1"/>
  <c r="G1581" i="1" a="1"/>
  <c r="G1581" i="1" s="1"/>
  <c r="G1580" i="1" a="1"/>
  <c r="G1580" i="1" s="1"/>
  <c r="L1579" i="1" a="1"/>
  <c r="L1579" i="1" s="1"/>
  <c r="J1581" i="1" a="1"/>
  <c r="J1581" i="1"/>
  <c r="I1582" i="1" a="1"/>
  <c r="I1582" i="1"/>
  <c r="P1582" i="1" a="1"/>
  <c r="P1582" i="1" s="1"/>
  <c r="K1580" i="1" a="1"/>
  <c r="K1580" i="1" s="1"/>
  <c r="L1581" i="1" a="1"/>
  <c r="L1581" i="1"/>
  <c r="H1580" i="1" a="1"/>
  <c r="H1580" i="1"/>
  <c r="F1582" i="1" a="1"/>
  <c r="F1582" i="1" s="1"/>
  <c r="Q1581" i="1" a="1"/>
  <c r="Q1581" i="1"/>
  <c r="N1581" i="1" a="1"/>
  <c r="N1581" i="1" s="1"/>
  <c r="P1580" i="1" a="1"/>
  <c r="P1580" i="1" s="1"/>
  <c r="O1579" i="1" a="1"/>
  <c r="O1579" i="1"/>
  <c r="I1580" i="1" a="1"/>
  <c r="I1580" i="1" s="1"/>
  <c r="J1580" i="1" a="1"/>
  <c r="J1580" i="1" s="1"/>
  <c r="N1580" i="1" a="1"/>
  <c r="N1580" i="1" s="1"/>
  <c r="N1579" i="1" a="1"/>
  <c r="N1579" i="1"/>
  <c r="L1582" i="1" a="1"/>
  <c r="L1582" i="1"/>
  <c r="G1582" i="1" a="1"/>
  <c r="G1582" i="1" s="1"/>
  <c r="M1580" i="1" a="1"/>
  <c r="M1580" i="1"/>
  <c r="J1579" i="1" a="1"/>
  <c r="J1579" i="1"/>
  <c r="Q1582" i="1" a="1"/>
  <c r="Q1582" i="1"/>
  <c r="K1582" i="1" a="1"/>
  <c r="K1582" i="1"/>
  <c r="N1582" i="1" a="1"/>
  <c r="N1582" i="1" s="1"/>
  <c r="O1581" i="1" a="1"/>
  <c r="O1581" i="1"/>
  <c r="Q1580" i="1" a="1"/>
  <c r="Q1580" i="1" s="1"/>
  <c r="F1580" i="1" a="1"/>
  <c r="F1580" i="1"/>
  <c r="K1579" i="1" a="1"/>
  <c r="K1579" i="1"/>
  <c r="Q1579" i="1" a="1"/>
  <c r="Q1579" i="1" s="1"/>
  <c r="P1581" i="1" a="1"/>
  <c r="P1581" i="1" s="1"/>
  <c r="F1581" i="1" a="1"/>
  <c r="F1581" i="1"/>
  <c r="L1580" i="1" a="1"/>
  <c r="L1580" i="1" s="1"/>
  <c r="F1579" i="1" a="1"/>
  <c r="F1579" i="1" s="1"/>
  <c r="G1578" i="1" a="1"/>
  <c r="G1578" i="1"/>
  <c r="N1577" i="1" a="1"/>
  <c r="N1577" i="1"/>
  <c r="Q1576" i="1" a="1"/>
  <c r="Q1576" i="1"/>
  <c r="F1577" i="1" a="1"/>
  <c r="F1577" i="1" s="1"/>
  <c r="Q1578" i="1" a="1"/>
  <c r="Q1578" i="1" s="1"/>
  <c r="P1578" i="1" a="1"/>
  <c r="P1578" i="1" s="1"/>
  <c r="N1578" i="1" a="1"/>
  <c r="N1578" i="1" s="1"/>
  <c r="J1577" i="1" a="1"/>
  <c r="J1577" i="1"/>
  <c r="Q1575" i="1" a="1"/>
  <c r="Q1575" i="1"/>
  <c r="J1575" i="1" a="1"/>
  <c r="J1575" i="1" s="1"/>
  <c r="N1575" i="1" a="1"/>
  <c r="N1575" i="1" s="1"/>
  <c r="O1575" i="1" a="1"/>
  <c r="O1575" i="1"/>
  <c r="O1576" i="1" a="1"/>
  <c r="O1576" i="1" s="1"/>
  <c r="K1577" i="1" a="1"/>
  <c r="K1577" i="1" s="1"/>
  <c r="O1578" i="1" a="1"/>
  <c r="O1578" i="1"/>
  <c r="M1578" i="1" a="1"/>
  <c r="M1578" i="1"/>
  <c r="P1577" i="1" a="1"/>
  <c r="P1577" i="1" s="1"/>
  <c r="L1577" i="1" a="1"/>
  <c r="L1577" i="1"/>
  <c r="L1578" i="1" a="1"/>
  <c r="L1578" i="1"/>
  <c r="K1578" i="1" a="1"/>
  <c r="K1578" i="1"/>
  <c r="K1574" i="1" a="1"/>
  <c r="K1574" i="1" s="1"/>
  <c r="J1578" i="1" a="1"/>
  <c r="J1578" i="1" s="1"/>
  <c r="F1576" i="1" a="1"/>
  <c r="F1576" i="1"/>
  <c r="F1575" i="1" a="1"/>
  <c r="F1575" i="1" s="1"/>
  <c r="H1577" i="1" a="1"/>
  <c r="H1577" i="1" s="1"/>
  <c r="I1578" i="1" a="1"/>
  <c r="I1578" i="1" s="1"/>
  <c r="H1578" i="1" a="1"/>
  <c r="H1578" i="1"/>
  <c r="G1576" i="1" a="1"/>
  <c r="G1576" i="1"/>
  <c r="M1574" i="1" a="1"/>
  <c r="M1574" i="1"/>
  <c r="F1578" i="1" a="1"/>
  <c r="F1578" i="1" s="1"/>
  <c r="Q1577" i="1" a="1"/>
  <c r="Q1577" i="1" s="1"/>
  <c r="O1577" i="1" a="1"/>
  <c r="O1577" i="1"/>
  <c r="I1576" i="1" a="1"/>
  <c r="I1576" i="1"/>
  <c r="G1574" i="1" a="1"/>
  <c r="G1574" i="1" s="1"/>
  <c r="H1576" i="1" a="1"/>
  <c r="H1576" i="1" s="1"/>
  <c r="O1574" i="1" a="1"/>
  <c r="O1574" i="1" s="1"/>
  <c r="P1574" i="1" a="1"/>
  <c r="P1574" i="1" s="1"/>
  <c r="F1574" i="1" a="1"/>
  <c r="F1574" i="1" s="1"/>
  <c r="Q1574" i="1" a="1"/>
  <c r="Q1574" i="1" s="1"/>
  <c r="N1574" i="1" a="1"/>
  <c r="N1574" i="1" s="1"/>
  <c r="M1577" i="1" a="1"/>
  <c r="M1577" i="1" s="1"/>
  <c r="L1576" i="1" a="1"/>
  <c r="L1576" i="1"/>
  <c r="I1577" i="1" a="1"/>
  <c r="I1577" i="1" s="1"/>
  <c r="J1576" i="1" a="1"/>
  <c r="J1576" i="1" s="1"/>
  <c r="M1576" i="1" a="1"/>
  <c r="M1576" i="1" s="1"/>
  <c r="G1577" i="1" a="1"/>
  <c r="G1577" i="1"/>
  <c r="H1574" i="1" a="1"/>
  <c r="H1574" i="1"/>
  <c r="P1576" i="1" a="1"/>
  <c r="P1576" i="1" s="1"/>
  <c r="I1574" i="1" a="1"/>
  <c r="I1574" i="1"/>
  <c r="K1576" i="1" a="1"/>
  <c r="K1576" i="1"/>
  <c r="P1575" i="1" a="1"/>
  <c r="P1575" i="1" s="1"/>
  <c r="M1575" i="1" a="1"/>
  <c r="M1575" i="1" s="1"/>
  <c r="H1575" i="1" a="1"/>
  <c r="H1575" i="1" s="1"/>
  <c r="L1575" i="1" a="1"/>
  <c r="L1575" i="1"/>
  <c r="K1575" i="1" a="1"/>
  <c r="K1575" i="1"/>
  <c r="L1574" i="1" a="1"/>
  <c r="L1574" i="1"/>
  <c r="I1575" i="1" a="1"/>
  <c r="I1575" i="1"/>
  <c r="G1575" i="1" a="1"/>
  <c r="G1575" i="1" s="1"/>
  <c r="J1574" i="1" a="1"/>
  <c r="J1574" i="1"/>
  <c r="N1576" i="1" a="1"/>
  <c r="N1576" i="1"/>
  <c r="I1579" i="1" a="1"/>
  <c r="I1579" i="1" s="1"/>
  <c r="H1579" i="1" a="1"/>
  <c r="H1579" i="1" s="1"/>
  <c r="G1579" i="1" a="1"/>
  <c r="G1579" i="1"/>
  <c r="M1565" i="1" a="1"/>
  <c r="M1565" i="1"/>
  <c r="G1572" i="1" a="1"/>
  <c r="G1572" i="1"/>
  <c r="K1565" i="1" a="1"/>
  <c r="K1565" i="1" s="1"/>
  <c r="G1564" i="1" a="1"/>
  <c r="G1564" i="1" s="1"/>
  <c r="Q1566" i="1" a="1"/>
  <c r="Q1566" i="1" s="1"/>
  <c r="F1566" i="1" a="1"/>
  <c r="F1566" i="1" s="1"/>
  <c r="I1565" i="1" a="1"/>
  <c r="I1565" i="1"/>
  <c r="H1565" i="1" a="1"/>
  <c r="H1565" i="1"/>
  <c r="I1564" i="1" a="1"/>
  <c r="I1564" i="1"/>
  <c r="J1565" i="1" a="1"/>
  <c r="J1565" i="1"/>
  <c r="J1564" i="1" a="1"/>
  <c r="J1564" i="1" s="1"/>
  <c r="H1564" i="1" a="1"/>
  <c r="H1564" i="1"/>
  <c r="P1565" i="1" a="1"/>
  <c r="P1565" i="1" s="1"/>
  <c r="L1572" i="1" a="1"/>
  <c r="L1572" i="1" s="1"/>
  <c r="J1572" i="1" a="1"/>
  <c r="J1572" i="1"/>
  <c r="P1566" i="1" a="1"/>
  <c r="P1566" i="1"/>
  <c r="N1566" i="1" a="1"/>
  <c r="N1566" i="1" s="1"/>
  <c r="O1565" i="1" a="1"/>
  <c r="O1565" i="1" s="1"/>
  <c r="K1564" i="1" a="1"/>
  <c r="K1564" i="1" s="1"/>
  <c r="M1566" i="1" a="1"/>
  <c r="M1566" i="1"/>
  <c r="G1566" i="1" a="1"/>
  <c r="G1566" i="1"/>
  <c r="F1564" i="1" a="1"/>
  <c r="F1564" i="1" s="1"/>
  <c r="F1565" i="1" a="1"/>
  <c r="F1565" i="1" s="1"/>
  <c r="P1572" i="1" a="1"/>
  <c r="P1572" i="1" s="1"/>
  <c r="H1572" i="1" a="1"/>
  <c r="H1572" i="1" s="1"/>
  <c r="O1566" i="1" a="1"/>
  <c r="O1566" i="1" s="1"/>
  <c r="I1566" i="1" a="1"/>
  <c r="I1566" i="1" s="1"/>
  <c r="H1566" i="1" a="1"/>
  <c r="H1566" i="1" s="1"/>
  <c r="M1564" i="1" a="1"/>
  <c r="M1564" i="1"/>
  <c r="Q1565" i="1" a="1"/>
  <c r="Q1565" i="1"/>
  <c r="O1564" i="1" a="1"/>
  <c r="O1564" i="1" s="1"/>
  <c r="N1565" i="1" a="1"/>
  <c r="N1565" i="1" s="1"/>
  <c r="Q1572" i="1" a="1"/>
  <c r="Q1572" i="1"/>
  <c r="L1565" i="1" a="1"/>
  <c r="L1565" i="1" s="1"/>
  <c r="G1565" i="1" a="1"/>
  <c r="G1565" i="1" s="1"/>
  <c r="O1572" i="1" a="1"/>
  <c r="O1572" i="1"/>
  <c r="M1572" i="1" a="1"/>
  <c r="M1572" i="1" s="1"/>
  <c r="L1564" i="1" a="1"/>
  <c r="L1564" i="1" s="1"/>
  <c r="L1566" i="1" a="1"/>
  <c r="L1566" i="1" s="1"/>
  <c r="F1572" i="1" a="1"/>
  <c r="F1572" i="1"/>
  <c r="Q1564" i="1" a="1"/>
  <c r="Q1564" i="1"/>
  <c r="K1566" i="1" a="1"/>
  <c r="K1566" i="1"/>
  <c r="J1566" i="1" a="1"/>
  <c r="J1566" i="1"/>
  <c r="P1564" i="1" a="1"/>
  <c r="P1564" i="1" s="1"/>
  <c r="N1572" i="1" a="1"/>
  <c r="N1572" i="1" s="1"/>
  <c r="K1572" i="1" a="1"/>
  <c r="K1572" i="1" s="1"/>
  <c r="N1564" i="1" a="1"/>
  <c r="N1564" i="1"/>
  <c r="I1572" i="1" a="1"/>
  <c r="I1572" i="1"/>
  <c r="L1557" i="1" a="1"/>
  <c r="L1557" i="1" s="1"/>
  <c r="H1558" i="1" a="1"/>
  <c r="H1558" i="1"/>
  <c r="J1557" i="1" a="1"/>
  <c r="J1557" i="1"/>
  <c r="N1558" i="1" a="1"/>
  <c r="N1558" i="1"/>
  <c r="P1558" i="1" a="1"/>
  <c r="P1558" i="1" s="1"/>
  <c r="K1558" i="1" a="1"/>
  <c r="K1558" i="1"/>
  <c r="K1557" i="1" a="1"/>
  <c r="K1557" i="1" s="1"/>
  <c r="G1557" i="1" a="1"/>
  <c r="G1557" i="1"/>
  <c r="G1558" i="1" a="1"/>
  <c r="G1558" i="1"/>
  <c r="F1558" i="1" a="1"/>
  <c r="F1558" i="1" s="1"/>
  <c r="N1557" i="1" a="1"/>
  <c r="N1557" i="1" s="1"/>
  <c r="L1558" i="1" a="1"/>
  <c r="L1558" i="1" s="1"/>
  <c r="P1557" i="1" a="1"/>
  <c r="P1557" i="1"/>
  <c r="Q1557" i="1" a="1"/>
  <c r="Q1557" i="1"/>
  <c r="I1557" i="1" a="1"/>
  <c r="I1557" i="1" s="1"/>
  <c r="Q1558" i="1" a="1"/>
  <c r="Q1558" i="1" s="1"/>
  <c r="M1557" i="1" a="1"/>
  <c r="M1557" i="1"/>
  <c r="O1557" i="1" a="1"/>
  <c r="O1557" i="1" s="1"/>
  <c r="O1558" i="1" a="1"/>
  <c r="O1558" i="1"/>
  <c r="H1557" i="1" a="1"/>
  <c r="H1557" i="1"/>
  <c r="M1558" i="1" a="1"/>
  <c r="M1558" i="1"/>
  <c r="J1558" i="1" a="1"/>
  <c r="J1558" i="1"/>
  <c r="I1558" i="1" a="1"/>
  <c r="I1558" i="1" s="1"/>
  <c r="F1557" i="1" a="1"/>
  <c r="F1557" i="1" s="1"/>
  <c r="I1551" i="1" a="1"/>
  <c r="I1551" i="1" s="1"/>
  <c r="M1549" i="1" a="1"/>
  <c r="M1549" i="1" s="1"/>
  <c r="O1551" i="1" a="1"/>
  <c r="O1551" i="1"/>
  <c r="J1551" i="1" a="1"/>
  <c r="J1551" i="1" s="1"/>
  <c r="H1551" i="1" a="1"/>
  <c r="H1551" i="1" s="1"/>
  <c r="Q1549" i="1" a="1"/>
  <c r="Q1549" i="1"/>
  <c r="M1551" i="1" a="1"/>
  <c r="M1551" i="1" s="1"/>
  <c r="G1551" i="1" a="1"/>
  <c r="G1551" i="1"/>
  <c r="L1549" i="1" a="1"/>
  <c r="L1549" i="1" s="1"/>
  <c r="N1551" i="1" a="1"/>
  <c r="N1551" i="1"/>
  <c r="K1551" i="1" a="1"/>
  <c r="K1551" i="1"/>
  <c r="Q1551" i="1" a="1"/>
  <c r="Q1551" i="1" s="1"/>
  <c r="P1549" i="1" a="1"/>
  <c r="P1549" i="1" s="1"/>
  <c r="O1549" i="1" a="1"/>
  <c r="O1549" i="1"/>
  <c r="N1549" i="1" a="1"/>
  <c r="N1549" i="1" s="1"/>
  <c r="L1551" i="1" a="1"/>
  <c r="L1551" i="1" s="1"/>
  <c r="P1551" i="1" a="1"/>
  <c r="P1551" i="1"/>
  <c r="F1551" i="1" a="1"/>
  <c r="F1551" i="1" s="1"/>
  <c r="F1549" i="1" a="1"/>
  <c r="F1549" i="1"/>
  <c r="P1548" i="1" a="1"/>
  <c r="P1548" i="1"/>
  <c r="H1548" i="1" a="1"/>
  <c r="H1548" i="1"/>
  <c r="G1548" i="1" a="1"/>
  <c r="G1548" i="1" s="1"/>
  <c r="O1548" i="1" a="1"/>
  <c r="O1548" i="1"/>
  <c r="I1548" i="1" a="1"/>
  <c r="I1548" i="1"/>
  <c r="N1548" i="1" a="1"/>
  <c r="N1548" i="1"/>
  <c r="J1548" i="1" a="1"/>
  <c r="J1548" i="1" s="1"/>
  <c r="M1548" i="1" a="1"/>
  <c r="M1548" i="1"/>
  <c r="K1549" i="1" a="1"/>
  <c r="K1549" i="1"/>
  <c r="J1549" i="1" a="1"/>
  <c r="J1549" i="1" s="1"/>
  <c r="K1548" i="1" a="1"/>
  <c r="K1548" i="1" s="1"/>
  <c r="I1549" i="1" a="1"/>
  <c r="I1549" i="1"/>
  <c r="L1548" i="1" a="1"/>
  <c r="L1548" i="1" s="1"/>
  <c r="F1548" i="1" a="1"/>
  <c r="F1548" i="1" s="1"/>
  <c r="H1549" i="1" a="1"/>
  <c r="H1549" i="1"/>
  <c r="G1549" i="1" a="1"/>
  <c r="G1549" i="1" s="1"/>
  <c r="Q1548" i="1" a="1"/>
  <c r="Q1548" i="1" s="1"/>
  <c r="G1531" i="1" a="1"/>
  <c r="G1531" i="1" s="1"/>
  <c r="Q1530" i="1" a="1"/>
  <c r="Q1530" i="1" s="1"/>
  <c r="N1530" i="1" a="1"/>
  <c r="N1530" i="1"/>
  <c r="P1530" i="1" a="1"/>
  <c r="P1530" i="1" s="1"/>
  <c r="K1530" i="1" a="1"/>
  <c r="K1530" i="1"/>
  <c r="F1531" i="1" a="1"/>
  <c r="F1531" i="1"/>
  <c r="I1530" i="1" a="1"/>
  <c r="I1530" i="1" s="1"/>
  <c r="P1529" i="1" a="1"/>
  <c r="P1529" i="1" s="1"/>
  <c r="L1529" i="1" a="1"/>
  <c r="L1529" i="1"/>
  <c r="P1531" i="1" a="1"/>
  <c r="P1531" i="1"/>
  <c r="M1529" i="1" a="1"/>
  <c r="M1529" i="1"/>
  <c r="I1531" i="1" a="1"/>
  <c r="I1531" i="1"/>
  <c r="M1530" i="1" a="1"/>
  <c r="M1530" i="1"/>
  <c r="J1530" i="1" a="1"/>
  <c r="J1530" i="1" s="1"/>
  <c r="O1529" i="1" a="1"/>
  <c r="O1529" i="1"/>
  <c r="K1531" i="1" a="1"/>
  <c r="K1531" i="1" s="1"/>
  <c r="N1529" i="1" a="1"/>
  <c r="N1529" i="1"/>
  <c r="L1530" i="1" a="1"/>
  <c r="L1530" i="1"/>
  <c r="O1531" i="1" a="1"/>
  <c r="O1531" i="1"/>
  <c r="J1531" i="1" a="1"/>
  <c r="J1531" i="1"/>
  <c r="Q1529" i="1" a="1"/>
  <c r="Q1529" i="1" s="1"/>
  <c r="M1531" i="1" a="1"/>
  <c r="M1531" i="1" s="1"/>
  <c r="F1530" i="1" a="1"/>
  <c r="F1530" i="1"/>
  <c r="O1530" i="1" a="1"/>
  <c r="O1530" i="1"/>
  <c r="G1530" i="1" a="1"/>
  <c r="G1530" i="1" s="1"/>
  <c r="N1531" i="1" a="1"/>
  <c r="N1531" i="1" s="1"/>
  <c r="H1530" i="1" a="1"/>
  <c r="H1530" i="1"/>
  <c r="Q1531" i="1" a="1"/>
  <c r="Q1531" i="1" s="1"/>
  <c r="L1531" i="1" a="1"/>
  <c r="L1531" i="1"/>
  <c r="H1531" i="1" a="1"/>
  <c r="H1531" i="1" s="1"/>
  <c r="M1528" i="1" a="1"/>
  <c r="M1528" i="1" s="1"/>
  <c r="G1528" i="1" a="1"/>
  <c r="G1528" i="1"/>
  <c r="I1529" i="1" a="1"/>
  <c r="I1529" i="1" s="1"/>
  <c r="K1529" i="1" a="1"/>
  <c r="K1529" i="1"/>
  <c r="Q1527" i="1" a="1"/>
  <c r="Q1527" i="1" s="1"/>
  <c r="J1529" i="1" a="1"/>
  <c r="J1529" i="1" s="1"/>
  <c r="H1529" i="1" a="1"/>
  <c r="H1529" i="1" s="1"/>
  <c r="G1529" i="1" a="1"/>
  <c r="G1529" i="1"/>
  <c r="F1529" i="1" a="1"/>
  <c r="F1529" i="1"/>
  <c r="Q1528" i="1" a="1"/>
  <c r="Q1528" i="1" s="1"/>
  <c r="L1528" i="1" a="1"/>
  <c r="L1528" i="1"/>
  <c r="P1528" i="1" a="1"/>
  <c r="P1528" i="1"/>
  <c r="F1528" i="1" a="1"/>
  <c r="F1528" i="1"/>
  <c r="I1528" i="1" a="1"/>
  <c r="I1528" i="1" s="1"/>
  <c r="O1528" i="1" a="1"/>
  <c r="O1528" i="1"/>
  <c r="N1528" i="1" a="1"/>
  <c r="N1528" i="1" s="1"/>
  <c r="K1528" i="1" a="1"/>
  <c r="K1528" i="1" s="1"/>
  <c r="J1528" i="1" a="1"/>
  <c r="J1528" i="1"/>
  <c r="H1528" i="1" a="1"/>
  <c r="H1528" i="1" s="1"/>
  <c r="P1527" i="1" a="1"/>
  <c r="P1527" i="1" s="1"/>
  <c r="O1526" i="1" a="1"/>
  <c r="O1526" i="1"/>
  <c r="O1527" i="1" a="1"/>
  <c r="O1527" i="1"/>
  <c r="G1527" i="1" a="1"/>
  <c r="G1527" i="1" s="1"/>
  <c r="M1527" i="1" a="1"/>
  <c r="M1527" i="1"/>
  <c r="K1527" i="1" a="1"/>
  <c r="K1527" i="1" s="1"/>
  <c r="P1526" i="1" a="1"/>
  <c r="P1526" i="1" s="1"/>
  <c r="N1527" i="1" a="1"/>
  <c r="N1527" i="1"/>
  <c r="M1526" i="1" a="1"/>
  <c r="M1526" i="1"/>
  <c r="J1527" i="1" a="1"/>
  <c r="J1527" i="1"/>
  <c r="I1526" i="1" a="1"/>
  <c r="I1526" i="1" s="1"/>
  <c r="I1527" i="1" a="1"/>
  <c r="I1527" i="1" s="1"/>
  <c r="J1526" i="1" a="1"/>
  <c r="J1526" i="1"/>
  <c r="H1527" i="1" a="1"/>
  <c r="H1527" i="1" s="1"/>
  <c r="L1527" i="1" a="1"/>
  <c r="L1527" i="1" s="1"/>
  <c r="F1527" i="1" a="1"/>
  <c r="F1527" i="1" s="1"/>
  <c r="Q1526" i="1" a="1"/>
  <c r="Q1526" i="1"/>
  <c r="N1526" i="1" a="1"/>
  <c r="N1526" i="1"/>
  <c r="L1526" i="1" a="1"/>
  <c r="L1526" i="1"/>
  <c r="K1526" i="1" a="1"/>
  <c r="K1526" i="1" s="1"/>
  <c r="F1526" i="1" a="1"/>
  <c r="F1526" i="1"/>
  <c r="H1526" i="1" a="1"/>
  <c r="H1526" i="1" s="1"/>
  <c r="G1526" i="1" a="1"/>
  <c r="G1526" i="1" s="1"/>
  <c r="N1525" i="1" a="1"/>
  <c r="N1525" i="1"/>
  <c r="P1525" i="1" a="1"/>
  <c r="P1525" i="1"/>
  <c r="K1524" i="1" a="1"/>
  <c r="K1524" i="1"/>
  <c r="M1525" i="1" a="1"/>
  <c r="M1525" i="1" s="1"/>
  <c r="I1525" i="1" a="1"/>
  <c r="I1525" i="1" s="1"/>
  <c r="N1524" i="1" a="1"/>
  <c r="N1524" i="1" s="1"/>
  <c r="L1524" i="1" a="1"/>
  <c r="L1524" i="1" s="1"/>
  <c r="L1525" i="1" a="1"/>
  <c r="L1525" i="1"/>
  <c r="P1524" i="1" a="1"/>
  <c r="P1524" i="1"/>
  <c r="J1524" i="1" a="1"/>
  <c r="J1524" i="1"/>
  <c r="K1525" i="1" a="1"/>
  <c r="K1525" i="1"/>
  <c r="J1525" i="1" a="1"/>
  <c r="J1525" i="1"/>
  <c r="H1525" i="1" a="1"/>
  <c r="H1525" i="1" s="1"/>
  <c r="F1525" i="1" a="1"/>
  <c r="F1525" i="1"/>
  <c r="O1524" i="1" a="1"/>
  <c r="O1524" i="1" s="1"/>
  <c r="M1524" i="1" a="1"/>
  <c r="M1524" i="1" s="1"/>
  <c r="G1524" i="1" a="1"/>
  <c r="G1524" i="1"/>
  <c r="I1524" i="1" a="1"/>
  <c r="I1524" i="1"/>
  <c r="F1524" i="1" a="1"/>
  <c r="F1524" i="1" s="1"/>
  <c r="Q1523" i="1" a="1"/>
  <c r="Q1523" i="1"/>
  <c r="G1525" i="1" a="1"/>
  <c r="G1525" i="1"/>
  <c r="Q1524" i="1" a="1"/>
  <c r="Q1524" i="1"/>
  <c r="Q1525" i="1" a="1"/>
  <c r="Q1525" i="1" s="1"/>
  <c r="H1524" i="1" a="1"/>
  <c r="H1524" i="1"/>
  <c r="P1523" i="1" a="1"/>
  <c r="P1523" i="1"/>
  <c r="O1525" i="1" a="1"/>
  <c r="O1525" i="1"/>
  <c r="K1522" i="1" a="1"/>
  <c r="K1522" i="1"/>
  <c r="N1521" i="1" a="1"/>
  <c r="N1521" i="1" s="1"/>
  <c r="G1522" i="1" a="1"/>
  <c r="G1522" i="1"/>
  <c r="O1522" i="1" a="1"/>
  <c r="O1522" i="1" s="1"/>
  <c r="J1522" i="1" a="1"/>
  <c r="J1522" i="1" s="1"/>
  <c r="M1521" i="1" a="1"/>
  <c r="M1521" i="1"/>
  <c r="I1522" i="1" a="1"/>
  <c r="I1522" i="1" s="1"/>
  <c r="F1522" i="1" a="1"/>
  <c r="F1522" i="1" s="1"/>
  <c r="K1523" i="1" a="1"/>
  <c r="K1523" i="1" s="1"/>
  <c r="M1522" i="1" a="1"/>
  <c r="M1522" i="1" s="1"/>
  <c r="L1522" i="1" a="1"/>
  <c r="L1522" i="1"/>
  <c r="O1521" i="1" a="1"/>
  <c r="O1521" i="1"/>
  <c r="O1523" i="1" a="1"/>
  <c r="O1523" i="1" s="1"/>
  <c r="Q1522" i="1" a="1"/>
  <c r="Q1522" i="1"/>
  <c r="H1523" i="1" a="1"/>
  <c r="H1523" i="1" s="1"/>
  <c r="N1523" i="1" a="1"/>
  <c r="N1523" i="1" s="1"/>
  <c r="H1522" i="1" a="1"/>
  <c r="H1522" i="1"/>
  <c r="I1523" i="1" a="1"/>
  <c r="I1523" i="1"/>
  <c r="M1523" i="1" a="1"/>
  <c r="M1523" i="1" s="1"/>
  <c r="Q1521" i="1" a="1"/>
  <c r="Q1521" i="1"/>
  <c r="L1523" i="1" a="1"/>
  <c r="L1523" i="1" s="1"/>
  <c r="J1523" i="1" a="1"/>
  <c r="J1523" i="1"/>
  <c r="G1523" i="1" a="1"/>
  <c r="G1523" i="1"/>
  <c r="F1523" i="1" a="1"/>
  <c r="F1523" i="1"/>
  <c r="P1521" i="1" a="1"/>
  <c r="P1521" i="1"/>
  <c r="P1522" i="1" a="1"/>
  <c r="P1522" i="1" s="1"/>
  <c r="N1522" i="1" a="1"/>
  <c r="N1522" i="1"/>
  <c r="J1521" i="1" a="1"/>
  <c r="J1521" i="1" s="1"/>
  <c r="L1521" i="1" a="1"/>
  <c r="L1521" i="1"/>
  <c r="I1520" i="1" a="1"/>
  <c r="I1520" i="1" s="1"/>
  <c r="K1521" i="1" a="1"/>
  <c r="K1521" i="1" s="1"/>
  <c r="I1521" i="1" a="1"/>
  <c r="I1521" i="1"/>
  <c r="O1520" i="1" a="1"/>
  <c r="O1520" i="1"/>
  <c r="H1519" i="1" a="1"/>
  <c r="H1519" i="1" s="1"/>
  <c r="H1521" i="1" a="1"/>
  <c r="H1521" i="1" s="1"/>
  <c r="G1521" i="1" a="1"/>
  <c r="G1521" i="1" s="1"/>
  <c r="F1521" i="1" a="1"/>
  <c r="F1521" i="1"/>
  <c r="K1520" i="1" a="1"/>
  <c r="K1520" i="1" s="1"/>
  <c r="Q1520" i="1" a="1"/>
  <c r="Q1520" i="1" s="1"/>
  <c r="I1519" i="1" a="1"/>
  <c r="I1519" i="1"/>
  <c r="F1519" i="1" a="1"/>
  <c r="F1519" i="1"/>
  <c r="O1519" i="1" a="1"/>
  <c r="O1519" i="1" s="1"/>
  <c r="M1520" i="1" a="1"/>
  <c r="M1520" i="1" s="1"/>
  <c r="P1519" i="1" a="1"/>
  <c r="P1519" i="1"/>
  <c r="P1520" i="1" a="1"/>
  <c r="P1520" i="1"/>
  <c r="N1520" i="1" a="1"/>
  <c r="N1520" i="1"/>
  <c r="H1520" i="1" a="1"/>
  <c r="H1520" i="1"/>
  <c r="J1520" i="1" a="1"/>
  <c r="J1520" i="1" s="1"/>
  <c r="L1520" i="1" a="1"/>
  <c r="L1520" i="1" s="1"/>
  <c r="G1520" i="1" a="1"/>
  <c r="G1520" i="1" s="1"/>
  <c r="Q1519" i="1" a="1"/>
  <c r="Q1519" i="1"/>
  <c r="J1519" i="1" a="1"/>
  <c r="J1519" i="1"/>
  <c r="N1519" i="1" a="1"/>
  <c r="N1519" i="1"/>
  <c r="K1519" i="1" a="1"/>
  <c r="K1519" i="1"/>
  <c r="M1519" i="1" a="1"/>
  <c r="M1519" i="1" s="1"/>
  <c r="L1519" i="1" a="1"/>
  <c r="L1519" i="1"/>
  <c r="F1520" i="1" a="1"/>
  <c r="F1520" i="1"/>
  <c r="G1519" i="1" a="1"/>
  <c r="G1519" i="1" s="1"/>
  <c r="O1516" i="1" a="1"/>
  <c r="O1516" i="1"/>
  <c r="O1517" i="1" a="1"/>
  <c r="O1517" i="1"/>
  <c r="Q1515" i="1" a="1"/>
  <c r="Q1515" i="1"/>
  <c r="I1515" i="1" a="1"/>
  <c r="I1515" i="1"/>
  <c r="F1516" i="1" a="1"/>
  <c r="F1516" i="1" s="1"/>
  <c r="H1517" i="1" a="1"/>
  <c r="H1517" i="1"/>
  <c r="Q1516" i="1" a="1"/>
  <c r="Q1516" i="1" s="1"/>
  <c r="P1516" i="1" a="1"/>
  <c r="P1516" i="1"/>
  <c r="I1516" i="1" a="1"/>
  <c r="I1516" i="1" s="1"/>
  <c r="O1515" i="1" a="1"/>
  <c r="O1515" i="1" s="1"/>
  <c r="G1515" i="1" a="1"/>
  <c r="G1515" i="1"/>
  <c r="G1517" i="1" a="1"/>
  <c r="G1517" i="1"/>
  <c r="M1516" i="1" a="1"/>
  <c r="M1516" i="1"/>
  <c r="J1516" i="1" a="1"/>
  <c r="J1516" i="1" s="1"/>
  <c r="G1516" i="1" a="1"/>
  <c r="G1516" i="1"/>
  <c r="N1515" i="1" a="1"/>
  <c r="N1515" i="1" s="1"/>
  <c r="L1516" i="1" a="1"/>
  <c r="L1516" i="1"/>
  <c r="F1517" i="1" a="1"/>
  <c r="F1517" i="1" s="1"/>
  <c r="Q1517" i="1" a="1"/>
  <c r="Q1517" i="1" s="1"/>
  <c r="I1517" i="1" a="1"/>
  <c r="I1517" i="1"/>
  <c r="H1516" i="1" a="1"/>
  <c r="H1516" i="1" s="1"/>
  <c r="P1517" i="1" a="1"/>
  <c r="P1517" i="1"/>
  <c r="N1517" i="1" a="1"/>
  <c r="N1517" i="1" s="1"/>
  <c r="M1517" i="1" a="1"/>
  <c r="M1517" i="1"/>
  <c r="L1517" i="1" a="1"/>
  <c r="L1517" i="1"/>
  <c r="K1517" i="1" a="1"/>
  <c r="K1517" i="1" s="1"/>
  <c r="J1517" i="1" a="1"/>
  <c r="J1517" i="1"/>
  <c r="N1516" i="1" a="1"/>
  <c r="N1516" i="1"/>
  <c r="K1516" i="1" a="1"/>
  <c r="K1516" i="1"/>
  <c r="P1515" i="1" a="1"/>
  <c r="P1515" i="1" s="1"/>
  <c r="M1515" i="1" a="1"/>
  <c r="M1515" i="1" s="1"/>
  <c r="L1515" i="1" a="1"/>
  <c r="L1515" i="1"/>
  <c r="K1515" i="1" a="1"/>
  <c r="K1515" i="1" s="1"/>
  <c r="J1515" i="1" a="1"/>
  <c r="J1515" i="1"/>
  <c r="H1515" i="1" a="1"/>
  <c r="H1515" i="1"/>
  <c r="F1515" i="1" a="1"/>
  <c r="F1515" i="1" s="1"/>
  <c r="G1514" i="1" a="1"/>
  <c r="G1514" i="1"/>
  <c r="J1513" i="1" a="1"/>
  <c r="J1513" i="1" s="1"/>
  <c r="Q1514" i="1" a="1"/>
  <c r="Q1514" i="1" s="1"/>
  <c r="P1514" i="1" a="1"/>
  <c r="P1514" i="1"/>
  <c r="O1514" i="1" a="1"/>
  <c r="O1514" i="1"/>
  <c r="M1514" i="1" a="1"/>
  <c r="M1514" i="1"/>
  <c r="K1514" i="1" a="1"/>
  <c r="K1514" i="1"/>
  <c r="I1513" i="1" a="1"/>
  <c r="I1513" i="1" s="1"/>
  <c r="J1514" i="1" a="1"/>
  <c r="J1514" i="1" s="1"/>
  <c r="O1513" i="1" a="1"/>
  <c r="O1513" i="1" s="1"/>
  <c r="F1514" i="1" a="1"/>
  <c r="F1514" i="1" s="1"/>
  <c r="N1513" i="1" a="1"/>
  <c r="N1513" i="1"/>
  <c r="M1513" i="1" a="1"/>
  <c r="M1513" i="1" s="1"/>
  <c r="H1513" i="1" a="1"/>
  <c r="H1513" i="1" s="1"/>
  <c r="Q1513" i="1" a="1"/>
  <c r="Q1513" i="1"/>
  <c r="G1513" i="1" a="1"/>
  <c r="G1513" i="1"/>
  <c r="F1513" i="1" a="1"/>
  <c r="F1513" i="1"/>
  <c r="N1514" i="1" a="1"/>
  <c r="N1514" i="1"/>
  <c r="L1514" i="1" a="1"/>
  <c r="L1514" i="1" s="1"/>
  <c r="P1513" i="1" a="1"/>
  <c r="P1513" i="1"/>
  <c r="K1513" i="1" a="1"/>
  <c r="K1513" i="1"/>
  <c r="I1514" i="1" a="1"/>
  <c r="I1514" i="1"/>
  <c r="H1514" i="1" a="1"/>
  <c r="H1514" i="1" s="1"/>
  <c r="L1513" i="1" a="1"/>
  <c r="L1513" i="1"/>
  <c r="L1507" i="1" a="1"/>
  <c r="L1507" i="1" s="1"/>
  <c r="G1507" i="1" a="1"/>
  <c r="G1507" i="1" s="1"/>
  <c r="N1507" i="1" a="1"/>
  <c r="N1507" i="1" s="1"/>
  <c r="P1507" i="1" a="1"/>
  <c r="P1507" i="1" s="1"/>
  <c r="M1507" i="1" a="1"/>
  <c r="M1507" i="1" s="1"/>
  <c r="K1507" i="1" a="1"/>
  <c r="K1507" i="1"/>
  <c r="O1507" i="1" a="1"/>
  <c r="O1507" i="1" s="1"/>
  <c r="Q1507" i="1" a="1"/>
  <c r="Q1507" i="1" s="1"/>
  <c r="J1507" i="1" a="1"/>
  <c r="J1507" i="1"/>
  <c r="H1507" i="1" a="1"/>
  <c r="H1507" i="1"/>
  <c r="I1507" i="1" a="1"/>
  <c r="I1507" i="1"/>
  <c r="M1502" i="1" a="1"/>
  <c r="M1502" i="1"/>
  <c r="K1506" i="1" a="1"/>
  <c r="K1506" i="1" s="1"/>
  <c r="I1506" i="1" a="1"/>
  <c r="I1506" i="1"/>
  <c r="K1504" i="1" a="1"/>
  <c r="K1504" i="1" s="1"/>
  <c r="H1506" i="1" a="1"/>
  <c r="H1506" i="1" s="1"/>
  <c r="G1504" i="1" a="1"/>
  <c r="G1504" i="1" s="1"/>
  <c r="M1505" i="1" a="1"/>
  <c r="M1505" i="1"/>
  <c r="H1505" i="1" a="1"/>
  <c r="H1505" i="1"/>
  <c r="L1504" i="1" a="1"/>
  <c r="L1504" i="1"/>
  <c r="F1504" i="1" a="1"/>
  <c r="F1504" i="1"/>
  <c r="N1502" i="1" a="1"/>
  <c r="N1502" i="1"/>
  <c r="F1506" i="1" a="1"/>
  <c r="F1506" i="1"/>
  <c r="O1502" i="1" a="1"/>
  <c r="O1502" i="1" s="1"/>
  <c r="J1505" i="1" a="1"/>
  <c r="J1505" i="1"/>
  <c r="K1505" i="1" a="1"/>
  <c r="K1505" i="1"/>
  <c r="Q1501" i="1" a="1"/>
  <c r="Q1501" i="1"/>
  <c r="H1502" i="1" a="1"/>
  <c r="H1502" i="1" s="1"/>
  <c r="H1501" i="1" a="1"/>
  <c r="H1501" i="1" s="1"/>
  <c r="Q1505" i="1" a="1"/>
  <c r="Q1505" i="1"/>
  <c r="P1505" i="1" a="1"/>
  <c r="P1505" i="1" s="1"/>
  <c r="I1502" i="1" a="1"/>
  <c r="I1502" i="1" s="1"/>
  <c r="K1502" i="1" a="1"/>
  <c r="K1502" i="1"/>
  <c r="G1502" i="1" a="1"/>
  <c r="G1502" i="1"/>
  <c r="I1505" i="1" a="1"/>
  <c r="I1505" i="1"/>
  <c r="G1505" i="1" a="1"/>
  <c r="G1505" i="1" s="1"/>
  <c r="Q1504" i="1" a="1"/>
  <c r="Q1504" i="1" s="1"/>
  <c r="O1505" i="1" a="1"/>
  <c r="O1505" i="1"/>
  <c r="O1506" i="1" a="1"/>
  <c r="O1506" i="1"/>
  <c r="O1504" i="1" a="1"/>
  <c r="O1504" i="1" s="1"/>
  <c r="F1502" i="1" a="1"/>
  <c r="F1502" i="1" s="1"/>
  <c r="L1501" i="1" a="1"/>
  <c r="L1501" i="1"/>
  <c r="J1502" i="1" a="1"/>
  <c r="J1502" i="1" s="1"/>
  <c r="N1506" i="1" a="1"/>
  <c r="N1506" i="1" s="1"/>
  <c r="J1501" i="1" a="1"/>
  <c r="J1501" i="1"/>
  <c r="N1505" i="1" a="1"/>
  <c r="N1505" i="1"/>
  <c r="J1504" i="1" a="1"/>
  <c r="J1504" i="1"/>
  <c r="Q1502" i="1" a="1"/>
  <c r="Q1502" i="1" s="1"/>
  <c r="P1501" i="1" a="1"/>
  <c r="P1501" i="1"/>
  <c r="F1505" i="1" a="1"/>
  <c r="F1505" i="1" s="1"/>
  <c r="L1502" i="1" a="1"/>
  <c r="L1502" i="1"/>
  <c r="I1501" i="1" a="1"/>
  <c r="I1501" i="1"/>
  <c r="F1507" i="1" a="1"/>
  <c r="F1507" i="1" s="1"/>
  <c r="Q1506" i="1" a="1"/>
  <c r="Q1506" i="1"/>
  <c r="P1502" i="1" a="1"/>
  <c r="P1502" i="1" s="1"/>
  <c r="M1504" i="1" a="1"/>
  <c r="M1504" i="1" s="1"/>
  <c r="P1506" i="1" a="1"/>
  <c r="P1506" i="1" s="1"/>
  <c r="J1506" i="1" a="1"/>
  <c r="J1506" i="1"/>
  <c r="P1504" i="1" a="1"/>
  <c r="P1504" i="1" s="1"/>
  <c r="M1506" i="1" a="1"/>
  <c r="M1506" i="1"/>
  <c r="G1506" i="1" a="1"/>
  <c r="G1506" i="1"/>
  <c r="N1504" i="1" a="1"/>
  <c r="N1504" i="1"/>
  <c r="O1501" i="1" a="1"/>
  <c r="O1501" i="1" s="1"/>
  <c r="M1501" i="1" a="1"/>
  <c r="M1501" i="1" s="1"/>
  <c r="H1504" i="1" a="1"/>
  <c r="H1504" i="1" s="1"/>
  <c r="N1501" i="1" a="1"/>
  <c r="N1501" i="1" s="1"/>
  <c r="I1504" i="1" a="1"/>
  <c r="I1504" i="1"/>
  <c r="K1501" i="1" a="1"/>
  <c r="K1501" i="1"/>
  <c r="L1506" i="1" a="1"/>
  <c r="L1506" i="1"/>
  <c r="L1505" i="1" a="1"/>
  <c r="L1505" i="1" s="1"/>
  <c r="M1492" i="1" a="1"/>
  <c r="M1492" i="1" s="1"/>
  <c r="M1499" i="1" a="1"/>
  <c r="M1499" i="1" s="1"/>
  <c r="L1494" i="1" a="1"/>
  <c r="L1494" i="1"/>
  <c r="Q1494" i="1" a="1"/>
  <c r="Q1494" i="1"/>
  <c r="N1500" i="1" a="1"/>
  <c r="N1500" i="1"/>
  <c r="P1499" i="1" a="1"/>
  <c r="P1499" i="1" s="1"/>
  <c r="I1494" i="1" a="1"/>
  <c r="I1494" i="1" s="1"/>
  <c r="F1501" i="1" a="1"/>
  <c r="F1501" i="1" s="1"/>
  <c r="H1500" i="1" a="1"/>
  <c r="H1500" i="1"/>
  <c r="G1500" i="1" a="1"/>
  <c r="G1500" i="1"/>
  <c r="N1499" i="1" a="1"/>
  <c r="N1499" i="1"/>
  <c r="F1499" i="1" a="1"/>
  <c r="F1499" i="1" s="1"/>
  <c r="M1494" i="1" a="1"/>
  <c r="M1494" i="1"/>
  <c r="J1494" i="1" a="1"/>
  <c r="J1494" i="1"/>
  <c r="L1492" i="1" a="1"/>
  <c r="L1492" i="1" s="1"/>
  <c r="J1499" i="1" a="1"/>
  <c r="J1499" i="1" s="1"/>
  <c r="N1492" i="1" a="1"/>
  <c r="N1492" i="1" s="1"/>
  <c r="K1500" i="1" a="1"/>
  <c r="K1500" i="1"/>
  <c r="I1500" i="1" a="1"/>
  <c r="I1500" i="1"/>
  <c r="N1494" i="1" a="1"/>
  <c r="N1494" i="1"/>
  <c r="G1494" i="1" a="1"/>
  <c r="G1494" i="1" s="1"/>
  <c r="P1494" i="1" a="1"/>
  <c r="P1494" i="1" s="1"/>
  <c r="G1501" i="1" a="1"/>
  <c r="G1501" i="1" s="1"/>
  <c r="Q1500" i="1" a="1"/>
  <c r="Q1500" i="1" s="1"/>
  <c r="P1500" i="1" a="1"/>
  <c r="P1500" i="1" s="1"/>
  <c r="O1500" i="1" a="1"/>
  <c r="O1500" i="1"/>
  <c r="L1500" i="1" a="1"/>
  <c r="L1500" i="1"/>
  <c r="K1494" i="1" a="1"/>
  <c r="K1494" i="1"/>
  <c r="J1500" i="1" a="1"/>
  <c r="J1500" i="1" s="1"/>
  <c r="Q1499" i="1" a="1"/>
  <c r="Q1499" i="1"/>
  <c r="O1499" i="1" a="1"/>
  <c r="O1499" i="1" s="1"/>
  <c r="L1499" i="1" a="1"/>
  <c r="L1499" i="1"/>
  <c r="H1499" i="1" a="1"/>
  <c r="H1499" i="1"/>
  <c r="G1499" i="1" a="1"/>
  <c r="G1499" i="1"/>
  <c r="M1500" i="1" a="1"/>
  <c r="M1500" i="1" s="1"/>
  <c r="K1499" i="1" a="1"/>
  <c r="K1499" i="1"/>
  <c r="F1494" i="1" a="1"/>
  <c r="F1494" i="1" s="1"/>
  <c r="I1499" i="1" a="1"/>
  <c r="I1499" i="1" s="1"/>
  <c r="O1494" i="1" a="1"/>
  <c r="O1494" i="1"/>
  <c r="O1492" i="1" a="1"/>
  <c r="O1492" i="1"/>
  <c r="F1500" i="1" a="1"/>
  <c r="F1500" i="1" s="1"/>
  <c r="Q1492" i="1" a="1"/>
  <c r="Q1492" i="1"/>
  <c r="H1494" i="1" a="1"/>
  <c r="H1494" i="1" s="1"/>
  <c r="P1492" i="1" a="1"/>
  <c r="P1492" i="1"/>
  <c r="O1485" i="1" a="1"/>
  <c r="O1485" i="1"/>
  <c r="Q1487" i="1" a="1"/>
  <c r="Q1487" i="1" s="1"/>
  <c r="I1485" i="1" a="1"/>
  <c r="I1485" i="1"/>
  <c r="G1487" i="1" a="1"/>
  <c r="G1487" i="1"/>
  <c r="P1487" i="1" a="1"/>
  <c r="P1487" i="1"/>
  <c r="K1487" i="1" a="1"/>
  <c r="K1487" i="1" s="1"/>
  <c r="J1487" i="1" a="1"/>
  <c r="J1487" i="1"/>
  <c r="O1487" i="1" a="1"/>
  <c r="O1487" i="1"/>
  <c r="F1487" i="1" a="1"/>
  <c r="F1487" i="1" s="1"/>
  <c r="K1485" i="1" a="1"/>
  <c r="K1485" i="1" s="1"/>
  <c r="M1487" i="1" a="1"/>
  <c r="M1487" i="1"/>
  <c r="H1485" i="1" a="1"/>
  <c r="H1485" i="1"/>
  <c r="Q1485" i="1" a="1"/>
  <c r="Q1485" i="1" s="1"/>
  <c r="M1485" i="1" a="1"/>
  <c r="M1485" i="1"/>
  <c r="F1485" i="1" a="1"/>
  <c r="F1485" i="1"/>
  <c r="H1487" i="1" a="1"/>
  <c r="H1487" i="1" s="1"/>
  <c r="I1492" i="1" a="1"/>
  <c r="I1492" i="1"/>
  <c r="G1485" i="1" a="1"/>
  <c r="G1485" i="1" s="1"/>
  <c r="I1487" i="1" a="1"/>
  <c r="I1487" i="1" s="1"/>
  <c r="N1485" i="1" a="1"/>
  <c r="N1485" i="1"/>
  <c r="G1492" i="1" a="1"/>
  <c r="G1492" i="1"/>
  <c r="N1487" i="1" a="1"/>
  <c r="N1487" i="1"/>
  <c r="L1485" i="1" a="1"/>
  <c r="L1485" i="1" s="1"/>
  <c r="K1492" i="1" a="1"/>
  <c r="K1492" i="1"/>
  <c r="F1492" i="1" a="1"/>
  <c r="F1492" i="1"/>
  <c r="J1492" i="1" a="1"/>
  <c r="J1492" i="1" s="1"/>
  <c r="H1492" i="1" a="1"/>
  <c r="H1492" i="1" s="1"/>
  <c r="L1487" i="1" a="1"/>
  <c r="L1487" i="1"/>
  <c r="P1485" i="1" a="1"/>
  <c r="P1485" i="1"/>
  <c r="J1485" i="1" a="1"/>
  <c r="J1485" i="1"/>
  <c r="N1458" i="1" a="1"/>
  <c r="N1458" i="1" s="1"/>
  <c r="Q1458" i="1" a="1"/>
  <c r="Q1458" i="1"/>
  <c r="I1458" i="1" a="1"/>
  <c r="I1458" i="1" s="1"/>
  <c r="I1457" i="1" a="1"/>
  <c r="I1457" i="1" s="1"/>
  <c r="M1457" i="1" a="1"/>
  <c r="M1457" i="1"/>
  <c r="J1457" i="1" a="1"/>
  <c r="J1457" i="1"/>
  <c r="P1458" i="1" a="1"/>
  <c r="P1458" i="1"/>
  <c r="M1456" i="1" a="1"/>
  <c r="M1456" i="1" s="1"/>
  <c r="P1457" i="1" a="1"/>
  <c r="P1457" i="1" s="1"/>
  <c r="L1458" i="1" a="1"/>
  <c r="L1458" i="1"/>
  <c r="L1457" i="1" a="1"/>
  <c r="L1457" i="1" s="1"/>
  <c r="L1456" i="1" a="1"/>
  <c r="L1456" i="1"/>
  <c r="F1458" i="1" a="1"/>
  <c r="F1458" i="1" s="1"/>
  <c r="Q1456" i="1" a="1"/>
  <c r="Q1456" i="1" s="1"/>
  <c r="P1456" i="1" a="1"/>
  <c r="P1456" i="1" s="1"/>
  <c r="O1456" i="1" a="1"/>
  <c r="O1456" i="1"/>
  <c r="F1457" i="1" a="1"/>
  <c r="F1457" i="1"/>
  <c r="M1458" i="1" a="1"/>
  <c r="M1458" i="1" s="1"/>
  <c r="K1458" i="1" a="1"/>
  <c r="K1458" i="1"/>
  <c r="N1457" i="1" a="1"/>
  <c r="N1457" i="1"/>
  <c r="J1458" i="1" a="1"/>
  <c r="J1458" i="1"/>
  <c r="G1458" i="1" a="1"/>
  <c r="G1458" i="1" s="1"/>
  <c r="G1457" i="1" a="1"/>
  <c r="G1457" i="1"/>
  <c r="O1458" i="1" a="1"/>
  <c r="O1458" i="1"/>
  <c r="O1457" i="1" a="1"/>
  <c r="O1457" i="1" s="1"/>
  <c r="Q1457" i="1" a="1"/>
  <c r="Q1457" i="1"/>
  <c r="H1458" i="1" a="1"/>
  <c r="H1458" i="1"/>
  <c r="H1457" i="1" a="1"/>
  <c r="H1457" i="1"/>
  <c r="K1457" i="1" a="1"/>
  <c r="K1457" i="1"/>
  <c r="N1456" i="1" a="1"/>
  <c r="N1456" i="1"/>
  <c r="I1452" i="1" a="1"/>
  <c r="I1452" i="1" s="1"/>
  <c r="F1455" i="1" a="1"/>
  <c r="F1455" i="1"/>
  <c r="H1454" i="1" a="1"/>
  <c r="H1454" i="1" s="1"/>
  <c r="M1453" i="1" a="1"/>
  <c r="M1453" i="1" s="1"/>
  <c r="K1453" i="1" a="1"/>
  <c r="K1453" i="1"/>
  <c r="J1453" i="1" a="1"/>
  <c r="J1453" i="1"/>
  <c r="F1453" i="1" a="1"/>
  <c r="F1453" i="1" s="1"/>
  <c r="P1452" i="1" a="1"/>
  <c r="P1452" i="1" s="1"/>
  <c r="O1452" i="1" a="1"/>
  <c r="O1452" i="1" s="1"/>
  <c r="J1451" i="1" a="1"/>
  <c r="J1451" i="1" s="1"/>
  <c r="H1456" i="1" a="1"/>
  <c r="H1456" i="1"/>
  <c r="O1455" i="1" a="1"/>
  <c r="O1455" i="1" s="1"/>
  <c r="L1452" i="1" a="1"/>
  <c r="L1452" i="1"/>
  <c r="O1454" i="1" a="1"/>
  <c r="O1454" i="1"/>
  <c r="Q1451" i="1" a="1"/>
  <c r="Q1451" i="1"/>
  <c r="J1455" i="1" a="1"/>
  <c r="J1455" i="1"/>
  <c r="I1454" i="1" a="1"/>
  <c r="I1454" i="1" s="1"/>
  <c r="N1454" i="1" a="1"/>
  <c r="N1454" i="1"/>
  <c r="G1453" i="1" a="1"/>
  <c r="G1453" i="1" s="1"/>
  <c r="O1451" i="1" a="1"/>
  <c r="O1451" i="1" s="1"/>
  <c r="K1454" i="1" a="1"/>
  <c r="K1454" i="1"/>
  <c r="N1451" i="1" a="1"/>
  <c r="N1451" i="1"/>
  <c r="I1456" i="1" a="1"/>
  <c r="I1456" i="1" s="1"/>
  <c r="L1454" i="1" a="1"/>
  <c r="L1454" i="1"/>
  <c r="J1454" i="1" a="1"/>
  <c r="J1454" i="1"/>
  <c r="K1451" i="1" a="1"/>
  <c r="K1451" i="1"/>
  <c r="F1452" i="1" a="1"/>
  <c r="F1452" i="1" s="1"/>
  <c r="G1454" i="1" a="1"/>
  <c r="G1454" i="1"/>
  <c r="M1452" i="1" a="1"/>
  <c r="M1452" i="1" s="1"/>
  <c r="L1453" i="1" a="1"/>
  <c r="L1453" i="1" s="1"/>
  <c r="N1452" i="1" a="1"/>
  <c r="N1452" i="1"/>
  <c r="G1456" i="1" a="1"/>
  <c r="G1456" i="1"/>
  <c r="G1455" i="1" a="1"/>
  <c r="G1455" i="1" s="1"/>
  <c r="Q1454" i="1" a="1"/>
  <c r="Q1454" i="1"/>
  <c r="P1453" i="1" a="1"/>
  <c r="P1453" i="1"/>
  <c r="M1451" i="1" a="1"/>
  <c r="M1451" i="1" s="1"/>
  <c r="F1456" i="1" a="1"/>
  <c r="F1456" i="1" s="1"/>
  <c r="P1455" i="1" a="1"/>
  <c r="P1455" i="1"/>
  <c r="M1455" i="1" a="1"/>
  <c r="M1455" i="1" s="1"/>
  <c r="I1455" i="1" a="1"/>
  <c r="I1455" i="1"/>
  <c r="P1451" i="1" a="1"/>
  <c r="P1451" i="1" s="1"/>
  <c r="P1454" i="1" a="1"/>
  <c r="P1454" i="1" s="1"/>
  <c r="F1454" i="1" a="1"/>
  <c r="F1454" i="1"/>
  <c r="O1453" i="1" a="1"/>
  <c r="O1453" i="1"/>
  <c r="N1453" i="1" a="1"/>
  <c r="N1453" i="1"/>
  <c r="I1453" i="1" a="1"/>
  <c r="I1453" i="1"/>
  <c r="I1451" i="1" a="1"/>
  <c r="I1451" i="1" s="1"/>
  <c r="Q1452" i="1" a="1"/>
  <c r="Q1452" i="1"/>
  <c r="K1452" i="1" a="1"/>
  <c r="K1452" i="1" s="1"/>
  <c r="L1451" i="1" a="1"/>
  <c r="L1451" i="1" s="1"/>
  <c r="J1452" i="1" a="1"/>
  <c r="J1452" i="1" s="1"/>
  <c r="Q1455" i="1" a="1"/>
  <c r="Q1455" i="1" s="1"/>
  <c r="L1455" i="1" a="1"/>
  <c r="L1455" i="1"/>
  <c r="H1455" i="1" a="1"/>
  <c r="H1455" i="1"/>
  <c r="K1456" i="1" a="1"/>
  <c r="K1456" i="1"/>
  <c r="H1451" i="1" a="1"/>
  <c r="H1451" i="1"/>
  <c r="J1456" i="1" a="1"/>
  <c r="J1456" i="1" s="1"/>
  <c r="M1454" i="1" a="1"/>
  <c r="M1454" i="1"/>
  <c r="H1453" i="1" a="1"/>
  <c r="H1453" i="1"/>
  <c r="Q1453" i="1" a="1"/>
  <c r="Q1453" i="1"/>
  <c r="H1452" i="1" a="1"/>
  <c r="H1452" i="1"/>
  <c r="G1452" i="1" a="1"/>
  <c r="G1452" i="1" s="1"/>
  <c r="N1455" i="1" a="1"/>
  <c r="N1455" i="1"/>
  <c r="K1455" i="1" a="1"/>
  <c r="K1455" i="1" s="1"/>
  <c r="M1447" i="1" a="1"/>
  <c r="M1447" i="1" s="1"/>
  <c r="K1448" i="1" a="1"/>
  <c r="K1448" i="1"/>
  <c r="I1450" i="1" a="1"/>
  <c r="I1450" i="1"/>
  <c r="N1449" i="1" a="1"/>
  <c r="N1449" i="1" s="1"/>
  <c r="M1450" i="1" a="1"/>
  <c r="M1450" i="1"/>
  <c r="N1446" i="1" a="1"/>
  <c r="N1446" i="1" s="1"/>
  <c r="O1446" i="1" a="1"/>
  <c r="O1446" i="1"/>
  <c r="P1445" i="1" a="1"/>
  <c r="P1445" i="1" s="1"/>
  <c r="I1449" i="1" a="1"/>
  <c r="I1449" i="1"/>
  <c r="G1448" i="1" a="1"/>
  <c r="G1448" i="1"/>
  <c r="I1446" i="1" a="1"/>
  <c r="I1446" i="1"/>
  <c r="J1448" i="1" a="1"/>
  <c r="J1448" i="1" s="1"/>
  <c r="K1447" i="1" a="1"/>
  <c r="K1447" i="1" s="1"/>
  <c r="F1446" i="1" a="1"/>
  <c r="F1446" i="1"/>
  <c r="G1449" i="1" a="1"/>
  <c r="G1449" i="1" s="1"/>
  <c r="H1450" i="1" a="1"/>
  <c r="H1450" i="1" s="1"/>
  <c r="Q1448" i="1" a="1"/>
  <c r="Q1448" i="1" s="1"/>
  <c r="M1448" i="1" a="1"/>
  <c r="M1448" i="1"/>
  <c r="Q1447" i="1" a="1"/>
  <c r="Q1447" i="1"/>
  <c r="P1450" i="1" a="1"/>
  <c r="P1450" i="1" s="1"/>
  <c r="O1450" i="1" a="1"/>
  <c r="O1450" i="1"/>
  <c r="K1449" i="1" a="1"/>
  <c r="K1449" i="1"/>
  <c r="L1448" i="1" a="1"/>
  <c r="L1448" i="1" s="1"/>
  <c r="G1447" i="1" a="1"/>
  <c r="G1447" i="1" s="1"/>
  <c r="N1447" i="1" a="1"/>
  <c r="N1447" i="1"/>
  <c r="Q1446" i="1" a="1"/>
  <c r="Q1446" i="1" s="1"/>
  <c r="I1448" i="1" a="1"/>
  <c r="I1448" i="1" s="1"/>
  <c r="N1450" i="1" a="1"/>
  <c r="N1450" i="1"/>
  <c r="K1450" i="1" a="1"/>
  <c r="K1450" i="1" s="1"/>
  <c r="Q1449" i="1" a="1"/>
  <c r="Q1449" i="1"/>
  <c r="L1449" i="1" a="1"/>
  <c r="L1449" i="1"/>
  <c r="F1447" i="1" a="1"/>
  <c r="F1447" i="1"/>
  <c r="K1446" i="1" a="1"/>
  <c r="K1446" i="1" s="1"/>
  <c r="P1449" i="1" a="1"/>
  <c r="P1449" i="1"/>
  <c r="M1446" i="1" a="1"/>
  <c r="M1446" i="1" s="1"/>
  <c r="P1448" i="1" a="1"/>
  <c r="P1448" i="1"/>
  <c r="H1446" i="1" a="1"/>
  <c r="H1446" i="1"/>
  <c r="F1450" i="1" a="1"/>
  <c r="F1450" i="1" s="1"/>
  <c r="O1449" i="1" a="1"/>
  <c r="O1449" i="1" s="1"/>
  <c r="M1449" i="1" a="1"/>
  <c r="M1449" i="1"/>
  <c r="H1448" i="1" a="1"/>
  <c r="H1448" i="1" s="1"/>
  <c r="J1449" i="1" a="1"/>
  <c r="J1449" i="1" s="1"/>
  <c r="O1448" i="1" a="1"/>
  <c r="O1448" i="1" s="1"/>
  <c r="H1447" i="1" a="1"/>
  <c r="H1447" i="1" s="1"/>
  <c r="F1449" i="1" a="1"/>
  <c r="F1449" i="1" s="1"/>
  <c r="L1447" i="1" a="1"/>
  <c r="L1447" i="1" s="1"/>
  <c r="N1448" i="1" a="1"/>
  <c r="N1448" i="1"/>
  <c r="J1447" i="1" a="1"/>
  <c r="J1447" i="1"/>
  <c r="P1446" i="1" a="1"/>
  <c r="P1446" i="1"/>
  <c r="F1448" i="1" a="1"/>
  <c r="F1448" i="1"/>
  <c r="P1447" i="1" a="1"/>
  <c r="P1447" i="1"/>
  <c r="G1446" i="1" a="1"/>
  <c r="G1446" i="1"/>
  <c r="O1447" i="1" a="1"/>
  <c r="O1447" i="1" s="1"/>
  <c r="I1447" i="1" a="1"/>
  <c r="I1447" i="1" s="1"/>
  <c r="H1449" i="1" a="1"/>
  <c r="H1449" i="1"/>
  <c r="G1451" i="1" a="1"/>
  <c r="G1451" i="1"/>
  <c r="L1450" i="1" a="1"/>
  <c r="L1450" i="1" s="1"/>
  <c r="J1446" i="1" a="1"/>
  <c r="J1446" i="1" s="1"/>
  <c r="J1450" i="1" a="1"/>
  <c r="J1450" i="1"/>
  <c r="L1446" i="1" a="1"/>
  <c r="L1446" i="1"/>
  <c r="Q1445" i="1" a="1"/>
  <c r="Q1445" i="1"/>
  <c r="Q1450" i="1" a="1"/>
  <c r="Q1450" i="1" s="1"/>
  <c r="G1450" i="1" a="1"/>
  <c r="G1450" i="1"/>
  <c r="F1451" i="1" a="1"/>
  <c r="F1451" i="1"/>
  <c r="K1676" i="1" a="1"/>
  <c r="K1676" i="1"/>
  <c r="G1673" i="1" a="1"/>
  <c r="G1673" i="1"/>
  <c r="P1675" i="1" a="1"/>
  <c r="P1675" i="1"/>
  <c r="P1674" i="1" a="1"/>
  <c r="P1674" i="1"/>
  <c r="N1674" i="1" a="1"/>
  <c r="N1674" i="1" s="1"/>
  <c r="M1674" i="1" a="1"/>
  <c r="M1674" i="1"/>
  <c r="I1674" i="1" a="1"/>
  <c r="I1674" i="1" s="1"/>
  <c r="Q1672" i="1" a="1"/>
  <c r="Q1672" i="1" s="1"/>
  <c r="Q1676" i="1" a="1"/>
  <c r="Q1676" i="1" s="1"/>
  <c r="J1676" i="1" a="1"/>
  <c r="J1676" i="1" s="1"/>
  <c r="K1673" i="1" a="1"/>
  <c r="K1673" i="1" s="1"/>
  <c r="H1675" i="1" a="1"/>
  <c r="H1675" i="1"/>
  <c r="P1673" i="1" a="1"/>
  <c r="P1673" i="1"/>
  <c r="H1673" i="1" a="1"/>
  <c r="H1673" i="1"/>
  <c r="P1672" i="1" a="1"/>
  <c r="P1672" i="1"/>
  <c r="M1676" i="1" a="1"/>
  <c r="M1676" i="1"/>
  <c r="L1676" i="1" a="1"/>
  <c r="L1676" i="1" s="1"/>
  <c r="O1675" i="1" a="1"/>
  <c r="O1675" i="1"/>
  <c r="I1675" i="1" a="1"/>
  <c r="I1675" i="1" s="1"/>
  <c r="F1673" i="1" a="1"/>
  <c r="F1673" i="1"/>
  <c r="H1674" i="1" a="1"/>
  <c r="H1674" i="1" s="1"/>
  <c r="O1673" i="1" a="1"/>
  <c r="O1673" i="1" s="1"/>
  <c r="K1674" i="1" a="1"/>
  <c r="K1674" i="1"/>
  <c r="N1676" i="1" a="1"/>
  <c r="N1676" i="1"/>
  <c r="P1676" i="1" a="1"/>
  <c r="P1676" i="1"/>
  <c r="Q1675" i="1" a="1"/>
  <c r="Q1675" i="1"/>
  <c r="I1673" i="1" a="1"/>
  <c r="I1673" i="1" s="1"/>
  <c r="O1676" i="1" a="1"/>
  <c r="O1676" i="1"/>
  <c r="I1676" i="1" a="1"/>
  <c r="I1676" i="1"/>
  <c r="H1676" i="1" a="1"/>
  <c r="H1676" i="1"/>
  <c r="Q1674" i="1" a="1"/>
  <c r="Q1674" i="1"/>
  <c r="L1675" i="1" a="1"/>
  <c r="L1675" i="1" s="1"/>
  <c r="G1676" i="1" a="1"/>
  <c r="G1676" i="1"/>
  <c r="N1673" i="1" a="1"/>
  <c r="N1673" i="1" s="1"/>
  <c r="J1673" i="1" a="1"/>
  <c r="J1673" i="1" s="1"/>
  <c r="J1675" i="1" a="1"/>
  <c r="J1675" i="1" s="1"/>
  <c r="F1676" i="1" a="1"/>
  <c r="F1676" i="1" s="1"/>
  <c r="O1674" i="1" a="1"/>
  <c r="O1674" i="1"/>
  <c r="Q1673" i="1" a="1"/>
  <c r="Q1673" i="1" s="1"/>
  <c r="M1675" i="1" a="1"/>
  <c r="M1675" i="1" s="1"/>
  <c r="K1675" i="1" a="1"/>
  <c r="K1675" i="1"/>
  <c r="G1675" i="1" a="1"/>
  <c r="G1675" i="1"/>
  <c r="O1672" i="1" a="1"/>
  <c r="O1672" i="1"/>
  <c r="F1674" i="1" a="1"/>
  <c r="F1674" i="1" s="1"/>
  <c r="M1673" i="1" a="1"/>
  <c r="M1673" i="1" s="1"/>
  <c r="F1675" i="1" a="1"/>
  <c r="F1675" i="1"/>
  <c r="L1674" i="1" a="1"/>
  <c r="L1674" i="1"/>
  <c r="N1675" i="1" a="1"/>
  <c r="N1675" i="1"/>
  <c r="J1674" i="1" a="1"/>
  <c r="J1674" i="1" s="1"/>
  <c r="G1674" i="1" a="1"/>
  <c r="G1674" i="1"/>
  <c r="L1673" i="1" a="1"/>
  <c r="L1673" i="1"/>
  <c r="H1672" i="1" a="1"/>
  <c r="H1672" i="1" s="1"/>
  <c r="L1670" i="1" a="1"/>
  <c r="L1670" i="1"/>
  <c r="P1670" i="1" a="1"/>
  <c r="P1670" i="1"/>
  <c r="G1671" i="1" a="1"/>
  <c r="G1671" i="1"/>
  <c r="N1669" i="1" a="1"/>
  <c r="N1669" i="1" s="1"/>
  <c r="O1668" i="1" a="1"/>
  <c r="O1668" i="1"/>
  <c r="F1672" i="1" a="1"/>
  <c r="F1672" i="1"/>
  <c r="N1668" i="1" a="1"/>
  <c r="N1668" i="1" s="1"/>
  <c r="K1670" i="1" a="1"/>
  <c r="K1670" i="1" s="1"/>
  <c r="N1672" i="1" a="1"/>
  <c r="N1672" i="1"/>
  <c r="M1668" i="1" a="1"/>
  <c r="M1668" i="1"/>
  <c r="J1672" i="1" a="1"/>
  <c r="J1672" i="1" s="1"/>
  <c r="L1671" i="1" a="1"/>
  <c r="L1671" i="1" s="1"/>
  <c r="K1671" i="1" a="1"/>
  <c r="K1671" i="1" s="1"/>
  <c r="I1670" i="1" a="1"/>
  <c r="I1670" i="1" s="1"/>
  <c r="M1672" i="1" a="1"/>
  <c r="M1672" i="1" s="1"/>
  <c r="L1672" i="1" a="1"/>
  <c r="L1672" i="1" s="1"/>
  <c r="Q1669" i="1" a="1"/>
  <c r="Q1669" i="1" s="1"/>
  <c r="K1672" i="1" a="1"/>
  <c r="K1672" i="1"/>
  <c r="I1672" i="1" a="1"/>
  <c r="I1672" i="1"/>
  <c r="L1669" i="1" a="1"/>
  <c r="L1669" i="1"/>
  <c r="J1668" i="1" a="1"/>
  <c r="J1668" i="1"/>
  <c r="G1672" i="1" a="1"/>
  <c r="G1672" i="1" s="1"/>
  <c r="P1671" i="1" a="1"/>
  <c r="P1671" i="1"/>
  <c r="H1671" i="1" a="1"/>
  <c r="H1671" i="1"/>
  <c r="N1671" i="1" a="1"/>
  <c r="N1671" i="1" s="1"/>
  <c r="O1671" i="1" a="1"/>
  <c r="O1671" i="1"/>
  <c r="I1671" i="1" a="1"/>
  <c r="I1671" i="1"/>
  <c r="I1668" i="1" a="1"/>
  <c r="I1668" i="1" s="1"/>
  <c r="Q1668" i="1" a="1"/>
  <c r="Q1668" i="1" s="1"/>
  <c r="J1671" i="1" a="1"/>
  <c r="J1671" i="1" s="1"/>
  <c r="F1671" i="1" a="1"/>
  <c r="F1671" i="1"/>
  <c r="G1670" i="1" a="1"/>
  <c r="G1670" i="1"/>
  <c r="M1670" i="1" a="1"/>
  <c r="M1670" i="1" s="1"/>
  <c r="F1669" i="1" a="1"/>
  <c r="F1669" i="1"/>
  <c r="M1671" i="1" a="1"/>
  <c r="M1671" i="1"/>
  <c r="Q1670" i="1" a="1"/>
  <c r="Q1670" i="1"/>
  <c r="O1670" i="1" a="1"/>
  <c r="O1670" i="1" s="1"/>
  <c r="N1670" i="1" a="1"/>
  <c r="N1670" i="1"/>
  <c r="J1670" i="1" a="1"/>
  <c r="J1670" i="1" s="1"/>
  <c r="H1670" i="1" a="1"/>
  <c r="H1670" i="1"/>
  <c r="P1669" i="1" a="1"/>
  <c r="P1669" i="1" s="1"/>
  <c r="K1669" i="1" a="1"/>
  <c r="K1669" i="1"/>
  <c r="H1669" i="1" a="1"/>
  <c r="H1669" i="1" s="1"/>
  <c r="G1669" i="1" a="1"/>
  <c r="G1669" i="1" s="1"/>
  <c r="G1668" i="1" a="1"/>
  <c r="G1668" i="1" s="1"/>
  <c r="H1668" i="1" a="1"/>
  <c r="H1668" i="1" s="1"/>
  <c r="J1669" i="1" a="1"/>
  <c r="J1669" i="1"/>
  <c r="P1668" i="1" a="1"/>
  <c r="P1668" i="1"/>
  <c r="F1670" i="1" a="1"/>
  <c r="F1670" i="1"/>
  <c r="O1669" i="1" a="1"/>
  <c r="O1669" i="1"/>
  <c r="K1668" i="1" a="1"/>
  <c r="K1668" i="1" s="1"/>
  <c r="M1669" i="1" a="1"/>
  <c r="M1669" i="1"/>
  <c r="I1669" i="1" a="1"/>
  <c r="I1669" i="1" s="1"/>
  <c r="L1668" i="1" a="1"/>
  <c r="L1668" i="1"/>
  <c r="Q1671" i="1" a="1"/>
  <c r="Q1671" i="1"/>
  <c r="Q1662" i="1" a="1"/>
  <c r="Q1662" i="1"/>
  <c r="I1662" i="1" a="1"/>
  <c r="I1662" i="1" s="1"/>
  <c r="M1662" i="1" a="1"/>
  <c r="M1662" i="1"/>
  <c r="O1662" i="1" a="1"/>
  <c r="O1662" i="1" s="1"/>
  <c r="P1661" i="1" a="1"/>
  <c r="P1661" i="1"/>
  <c r="N1661" i="1" a="1"/>
  <c r="N1661" i="1"/>
  <c r="N1662" i="1" a="1"/>
  <c r="N1662" i="1" s="1"/>
  <c r="K1662" i="1" a="1"/>
  <c r="K1662" i="1"/>
  <c r="H1662" i="1" a="1"/>
  <c r="H1662" i="1"/>
  <c r="G1662" i="1" a="1"/>
  <c r="G1662" i="1"/>
  <c r="Q1661" i="1" a="1"/>
  <c r="Q1661" i="1" s="1"/>
  <c r="G1667" i="1" a="1"/>
  <c r="G1667" i="1" s="1"/>
  <c r="H1667" i="1" a="1"/>
  <c r="H1667" i="1" s="1"/>
  <c r="F1668" i="1" a="1"/>
  <c r="F1668" i="1"/>
  <c r="L1667" i="1" a="1"/>
  <c r="L1667" i="1"/>
  <c r="K1667" i="1" a="1"/>
  <c r="K1667" i="1"/>
  <c r="Q1667" i="1" a="1"/>
  <c r="Q1667" i="1" s="1"/>
  <c r="P1662" i="1" a="1"/>
  <c r="P1662" i="1" s="1"/>
  <c r="P1667" i="1" a="1"/>
  <c r="P1667" i="1" s="1"/>
  <c r="L1662" i="1" a="1"/>
  <c r="L1662" i="1" s="1"/>
  <c r="O1667" i="1" a="1"/>
  <c r="O1667" i="1"/>
  <c r="N1667" i="1" a="1"/>
  <c r="N1667" i="1"/>
  <c r="J1667" i="1" a="1"/>
  <c r="J1667" i="1"/>
  <c r="O1661" i="1" a="1"/>
  <c r="O1661" i="1" s="1"/>
  <c r="J1662" i="1" a="1"/>
  <c r="J1662" i="1" s="1"/>
  <c r="F1662" i="1" a="1"/>
  <c r="F1662" i="1" s="1"/>
  <c r="M1667" i="1" a="1"/>
  <c r="M1667" i="1" s="1"/>
  <c r="I1667" i="1" a="1"/>
  <c r="I1667" i="1"/>
  <c r="F1667" i="1" a="1"/>
  <c r="F1667" i="1" s="1"/>
  <c r="I1660" i="1" a="1"/>
  <c r="I1660" i="1" s="1"/>
  <c r="H1660" i="1" a="1"/>
  <c r="H1660" i="1"/>
  <c r="I1661" i="1" a="1"/>
  <c r="I1661" i="1"/>
  <c r="H1661" i="1" a="1"/>
  <c r="H1661" i="1"/>
  <c r="M1661" i="1" a="1"/>
  <c r="M1661" i="1"/>
  <c r="L1661" i="1" a="1"/>
  <c r="L1661" i="1"/>
  <c r="J1661" i="1" a="1"/>
  <c r="J1661" i="1" s="1"/>
  <c r="F1661" i="1" a="1"/>
  <c r="F1661" i="1"/>
  <c r="G1660" i="1" a="1"/>
  <c r="G1660" i="1"/>
  <c r="O1660" i="1" a="1"/>
  <c r="O1660" i="1" s="1"/>
  <c r="N1660" i="1" a="1"/>
  <c r="N1660" i="1" s="1"/>
  <c r="F1660" i="1" a="1"/>
  <c r="F1660" i="1"/>
  <c r="Q1660" i="1" a="1"/>
  <c r="Q1660" i="1" s="1"/>
  <c r="K1661" i="1" a="1"/>
  <c r="K1661" i="1"/>
  <c r="G1661" i="1" a="1"/>
  <c r="G1661" i="1" s="1"/>
  <c r="M1660" i="1" a="1"/>
  <c r="M1660" i="1" s="1"/>
  <c r="L1660" i="1" a="1"/>
  <c r="L1660" i="1"/>
  <c r="P1660" i="1" a="1"/>
  <c r="P1660" i="1" s="1"/>
  <c r="K1660" i="1" a="1"/>
  <c r="K1660" i="1" s="1"/>
  <c r="J1660" i="1" a="1"/>
  <c r="J1660" i="1" s="1"/>
  <c r="J1647" i="1" a="1"/>
  <c r="J1647" i="1"/>
  <c r="Q1654" i="1" a="1"/>
  <c r="Q1654" i="1"/>
  <c r="P1654" i="1" a="1"/>
  <c r="P1654" i="1" s="1"/>
  <c r="O1654" i="1" a="1"/>
  <c r="O1654" i="1"/>
  <c r="N1654" i="1" a="1"/>
  <c r="N1654" i="1" s="1"/>
  <c r="M1647" i="1" a="1"/>
  <c r="M1647" i="1" s="1"/>
  <c r="I1654" i="1" a="1"/>
  <c r="I1654" i="1" s="1"/>
  <c r="M1654" i="1" a="1"/>
  <c r="M1654" i="1"/>
  <c r="J1654" i="1" a="1"/>
  <c r="J1654" i="1"/>
  <c r="L1654" i="1" a="1"/>
  <c r="L1654" i="1" s="1"/>
  <c r="H1654" i="1" a="1"/>
  <c r="H1654" i="1"/>
  <c r="F1654" i="1" a="1"/>
  <c r="F1654" i="1"/>
  <c r="Q1647" i="1" a="1"/>
  <c r="Q1647" i="1"/>
  <c r="P1647" i="1" a="1"/>
  <c r="P1647" i="1"/>
  <c r="K1647" i="1" a="1"/>
  <c r="K1647" i="1"/>
  <c r="N1647" i="1" a="1"/>
  <c r="N1647" i="1" s="1"/>
  <c r="L1647" i="1" a="1"/>
  <c r="L1647" i="1"/>
  <c r="K1654" i="1" a="1"/>
  <c r="K1654" i="1" s="1"/>
  <c r="G1654" i="1" a="1"/>
  <c r="G1654" i="1" s="1"/>
  <c r="O1647" i="1" a="1"/>
  <c r="O1647" i="1"/>
  <c r="I1647" i="1" a="1"/>
  <c r="I1647" i="1" s="1"/>
  <c r="Q1642" i="1" a="1"/>
  <c r="Q1642" i="1" s="1"/>
  <c r="F1647" i="1" a="1"/>
  <c r="F1647" i="1"/>
  <c r="Q1646" i="1" a="1"/>
  <c r="Q1646" i="1"/>
  <c r="J1642" i="1" a="1"/>
  <c r="J1642" i="1" s="1"/>
  <c r="Q1643" i="1" a="1"/>
  <c r="Q1643" i="1"/>
  <c r="P1646" i="1" a="1"/>
  <c r="P1646" i="1"/>
  <c r="M1646" i="1" a="1"/>
  <c r="M1646" i="1" s="1"/>
  <c r="F1643" i="1" a="1"/>
  <c r="F1643" i="1" s="1"/>
  <c r="K1646" i="1" a="1"/>
  <c r="K1646" i="1"/>
  <c r="F1646" i="1" a="1"/>
  <c r="F1646" i="1"/>
  <c r="P1642" i="1" a="1"/>
  <c r="P1642" i="1"/>
  <c r="K1643" i="1" a="1"/>
  <c r="K1643" i="1" s="1"/>
  <c r="P1643" i="1" a="1"/>
  <c r="P1643" i="1" s="1"/>
  <c r="J1646" i="1" a="1"/>
  <c r="J1646" i="1"/>
  <c r="G1643" i="1" a="1"/>
  <c r="G1643" i="1"/>
  <c r="O1643" i="1" a="1"/>
  <c r="O1643" i="1"/>
  <c r="G1642" i="1" a="1"/>
  <c r="G1642" i="1"/>
  <c r="I1642" i="1" a="1"/>
  <c r="I1642" i="1" s="1"/>
  <c r="H1647" i="1" a="1"/>
  <c r="H1647" i="1"/>
  <c r="G1647" i="1" a="1"/>
  <c r="G1647" i="1" s="1"/>
  <c r="H1642" i="1" a="1"/>
  <c r="H1642" i="1" s="1"/>
  <c r="O1646" i="1" a="1"/>
  <c r="O1646" i="1"/>
  <c r="G1646" i="1" a="1"/>
  <c r="G1646" i="1"/>
  <c r="K1642" i="1" a="1"/>
  <c r="K1642" i="1" s="1"/>
  <c r="N1646" i="1" a="1"/>
  <c r="N1646" i="1"/>
  <c r="L1646" i="1" a="1"/>
  <c r="L1646" i="1" s="1"/>
  <c r="N1643" i="1" a="1"/>
  <c r="N1643" i="1" s="1"/>
  <c r="I1643" i="1" a="1"/>
  <c r="I1643" i="1" s="1"/>
  <c r="N1642" i="1" a="1"/>
  <c r="N1642" i="1" s="1"/>
  <c r="O1642" i="1" a="1"/>
  <c r="O1642" i="1"/>
  <c r="I1646" i="1" a="1"/>
  <c r="I1646" i="1"/>
  <c r="M1643" i="1" a="1"/>
  <c r="M1643" i="1"/>
  <c r="L1643" i="1" a="1"/>
  <c r="L1643" i="1" s="1"/>
  <c r="J1643" i="1" a="1"/>
  <c r="J1643" i="1"/>
  <c r="H1643" i="1" a="1"/>
  <c r="H1643" i="1" s="1"/>
  <c r="H1646" i="1" a="1"/>
  <c r="H1646" i="1" s="1"/>
  <c r="L1642" i="1" a="1"/>
  <c r="L1642" i="1" s="1"/>
  <c r="F1642" i="1" a="1"/>
  <c r="F1642" i="1"/>
  <c r="M1642" i="1" a="1"/>
  <c r="M1642" i="1"/>
  <c r="Q1628" i="1" a="1"/>
  <c r="Q1628" i="1" s="1"/>
  <c r="K1626" i="1" a="1"/>
  <c r="K1626" i="1"/>
  <c r="Q1629" i="1" a="1"/>
  <c r="Q1629" i="1"/>
  <c r="J1627" i="1" a="1"/>
  <c r="J1627" i="1" s="1"/>
  <c r="G1628" i="1" a="1"/>
  <c r="G1628" i="1" s="1"/>
  <c r="L1627" i="1" a="1"/>
  <c r="L1627" i="1"/>
  <c r="G1629" i="1" a="1"/>
  <c r="G1629" i="1" s="1"/>
  <c r="N1628" i="1" a="1"/>
  <c r="N1628" i="1" s="1"/>
  <c r="I1628" i="1" a="1"/>
  <c r="I1628" i="1"/>
  <c r="O1629" i="1" a="1"/>
  <c r="O1629" i="1"/>
  <c r="F1627" i="1" a="1"/>
  <c r="F1627" i="1" s="1"/>
  <c r="P1628" i="1" a="1"/>
  <c r="P1628" i="1"/>
  <c r="J1629" i="1" a="1"/>
  <c r="J1629" i="1"/>
  <c r="H1629" i="1" a="1"/>
  <c r="H1629" i="1" s="1"/>
  <c r="K1627" i="1" a="1"/>
  <c r="K1627" i="1" s="1"/>
  <c r="Q1626" i="1" a="1"/>
  <c r="Q1626" i="1" s="1"/>
  <c r="P1626" i="1" a="1"/>
  <c r="P1626" i="1"/>
  <c r="K1629" i="1" a="1"/>
  <c r="K1629" i="1" s="1"/>
  <c r="M1628" i="1" a="1"/>
  <c r="M1628" i="1"/>
  <c r="N1629" i="1" a="1"/>
  <c r="N1629" i="1" s="1"/>
  <c r="M1629" i="1" a="1"/>
  <c r="M1629" i="1"/>
  <c r="M1627" i="1" a="1"/>
  <c r="M1627" i="1" s="1"/>
  <c r="P1629" i="1" a="1"/>
  <c r="P1629" i="1" s="1"/>
  <c r="I1629" i="1" a="1"/>
  <c r="I1629" i="1"/>
  <c r="O1628" i="1" a="1"/>
  <c r="O1628" i="1"/>
  <c r="J1626" i="1" a="1"/>
  <c r="J1626" i="1" s="1"/>
  <c r="L1628" i="1" a="1"/>
  <c r="L1628" i="1" s="1"/>
  <c r="K1628" i="1" a="1"/>
  <c r="K1628" i="1"/>
  <c r="H1628" i="1" a="1"/>
  <c r="H1628" i="1" s="1"/>
  <c r="P1627" i="1" a="1"/>
  <c r="P1627" i="1"/>
  <c r="H1627" i="1" a="1"/>
  <c r="H1627" i="1"/>
  <c r="M1626" i="1" a="1"/>
  <c r="M1626" i="1"/>
  <c r="N1626" i="1" a="1"/>
  <c r="N1626" i="1"/>
  <c r="O1626" i="1" a="1"/>
  <c r="O1626" i="1"/>
  <c r="L1629" i="1" a="1"/>
  <c r="L1629" i="1" s="1"/>
  <c r="G1627" i="1" a="1"/>
  <c r="G1627" i="1"/>
  <c r="J1628" i="1" a="1"/>
  <c r="J1628" i="1"/>
  <c r="L1626" i="1" a="1"/>
  <c r="L1626" i="1"/>
  <c r="I1627" i="1" a="1"/>
  <c r="I1627" i="1"/>
  <c r="N1627" i="1" a="1"/>
  <c r="N1627" i="1" s="1"/>
  <c r="F1629" i="1" a="1"/>
  <c r="F1629" i="1"/>
  <c r="F1628" i="1" a="1"/>
  <c r="F1628" i="1"/>
  <c r="Q1627" i="1" a="1"/>
  <c r="Q1627" i="1" s="1"/>
  <c r="O1627" i="1" a="1"/>
  <c r="O1627" i="1"/>
  <c r="H1626" i="1" a="1"/>
  <c r="H1626" i="1"/>
  <c r="I1626" i="1" a="1"/>
  <c r="I1626" i="1" s="1"/>
  <c r="M1621" i="1" a="1"/>
  <c r="M1621" i="1" s="1"/>
  <c r="J1624" i="1" a="1"/>
  <c r="J1624" i="1" s="1"/>
  <c r="H1624" i="1" a="1"/>
  <c r="H1624" i="1" s="1"/>
  <c r="P1623" i="1" a="1"/>
  <c r="P1623" i="1" s="1"/>
  <c r="P1622" i="1" a="1"/>
  <c r="P1622" i="1"/>
  <c r="M1623" i="1" a="1"/>
  <c r="M1623" i="1" s="1"/>
  <c r="Q1622" i="1" a="1"/>
  <c r="Q1622" i="1" s="1"/>
  <c r="J1622" i="1" a="1"/>
  <c r="J1622" i="1"/>
  <c r="P1625" i="1" a="1"/>
  <c r="P1625" i="1" s="1"/>
  <c r="I1625" i="1" a="1"/>
  <c r="I1625" i="1" s="1"/>
  <c r="O1622" i="1" a="1"/>
  <c r="O1622" i="1" s="1"/>
  <c r="O1625" i="1" a="1"/>
  <c r="O1625" i="1" s="1"/>
  <c r="N1625" i="1" a="1"/>
  <c r="N1625" i="1"/>
  <c r="M1624" i="1" a="1"/>
  <c r="M1624" i="1"/>
  <c r="H1625" i="1" a="1"/>
  <c r="H1625" i="1"/>
  <c r="K1625" i="1" a="1"/>
  <c r="K1625" i="1" s="1"/>
  <c r="Q1623" i="1" a="1"/>
  <c r="Q1623" i="1" s="1"/>
  <c r="G1625" i="1" a="1"/>
  <c r="G1625" i="1"/>
  <c r="F1624" i="1" a="1"/>
  <c r="F1624" i="1" s="1"/>
  <c r="I1621" i="1" a="1"/>
  <c r="I1621" i="1" s="1"/>
  <c r="M1625" i="1" a="1"/>
  <c r="M1625" i="1" s="1"/>
  <c r="J1625" i="1" a="1"/>
  <c r="J1625" i="1" s="1"/>
  <c r="F1625" i="1" a="1"/>
  <c r="F1625" i="1" s="1"/>
  <c r="K1623" i="1" a="1"/>
  <c r="K1623" i="1"/>
  <c r="I1623" i="1" a="1"/>
  <c r="I1623" i="1" s="1"/>
  <c r="L1621" i="1" a="1"/>
  <c r="L1621" i="1"/>
  <c r="H1623" i="1" a="1"/>
  <c r="H1623" i="1"/>
  <c r="G1621" i="1" a="1"/>
  <c r="G1621" i="1" s="1"/>
  <c r="O1624" i="1" a="1"/>
  <c r="O1624" i="1"/>
  <c r="G1624" i="1" a="1"/>
  <c r="G1624" i="1"/>
  <c r="N1622" i="1" a="1"/>
  <c r="N1622" i="1"/>
  <c r="P1624" i="1" a="1"/>
  <c r="P1624" i="1" s="1"/>
  <c r="N1624" i="1" a="1"/>
  <c r="N1624" i="1"/>
  <c r="I1624" i="1" a="1"/>
  <c r="I1624" i="1" s="1"/>
  <c r="L1623" i="1" a="1"/>
  <c r="L1623" i="1"/>
  <c r="J1623" i="1" a="1"/>
  <c r="J1623" i="1"/>
  <c r="I1622" i="1" a="1"/>
  <c r="I1622" i="1"/>
  <c r="G1622" i="1" a="1"/>
  <c r="G1622" i="1" s="1"/>
  <c r="M1622" i="1" a="1"/>
  <c r="M1622" i="1" s="1"/>
  <c r="O1621" i="1" a="1"/>
  <c r="O1621" i="1"/>
  <c r="P1621" i="1" a="1"/>
  <c r="P1621" i="1" s="1"/>
  <c r="N1621" i="1" a="1"/>
  <c r="N1621" i="1"/>
  <c r="K1621" i="1" a="1"/>
  <c r="K1621" i="1"/>
  <c r="G1623" i="1" a="1"/>
  <c r="G1623" i="1"/>
  <c r="Q1621" i="1" a="1"/>
  <c r="Q1621" i="1"/>
  <c r="N1623" i="1" a="1"/>
  <c r="N1623" i="1" s="1"/>
  <c r="G1626" i="1" a="1"/>
  <c r="G1626" i="1" s="1"/>
  <c r="F1626" i="1" a="1"/>
  <c r="F1626" i="1" s="1"/>
  <c r="Q1625" i="1" a="1"/>
  <c r="Q1625" i="1"/>
  <c r="K1624" i="1" a="1"/>
  <c r="K1624" i="1" s="1"/>
  <c r="O1623" i="1" a="1"/>
  <c r="O1623" i="1" s="1"/>
  <c r="L1622" i="1" a="1"/>
  <c r="L1622" i="1" s="1"/>
  <c r="K1622" i="1" a="1"/>
  <c r="K1622" i="1" s="1"/>
  <c r="L1625" i="1" a="1"/>
  <c r="L1625" i="1" s="1"/>
  <c r="H1622" i="1" a="1"/>
  <c r="H1622" i="1"/>
  <c r="Q1624" i="1" a="1"/>
  <c r="Q1624" i="1"/>
  <c r="F1623" i="1" a="1"/>
  <c r="F1623" i="1" s="1"/>
  <c r="L1624" i="1" a="1"/>
  <c r="L1624" i="1"/>
  <c r="F1622" i="1" a="1"/>
  <c r="F1622" i="1"/>
  <c r="F1621" i="1" a="1"/>
  <c r="F1621" i="1"/>
  <c r="H1621" i="1" a="1"/>
  <c r="H1621" i="1" s="1"/>
  <c r="J1621" i="1" a="1"/>
  <c r="J1621" i="1"/>
  <c r="H1619" i="1" a="1"/>
  <c r="H1619" i="1" s="1"/>
  <c r="F1611" i="1" a="1"/>
  <c r="F1611" i="1"/>
  <c r="J1611" i="1" a="1"/>
  <c r="J1611" i="1" s="1"/>
  <c r="P1613" i="1" a="1"/>
  <c r="P1613" i="1" s="1"/>
  <c r="M1612" i="1" a="1"/>
  <c r="M1612" i="1" s="1"/>
  <c r="M1611" i="1" a="1"/>
  <c r="M1611" i="1"/>
  <c r="M1613" i="1" a="1"/>
  <c r="M1613" i="1"/>
  <c r="H1612" i="1" a="1"/>
  <c r="H1612" i="1" s="1"/>
  <c r="K1613" i="1" a="1"/>
  <c r="K1613" i="1"/>
  <c r="H1613" i="1" a="1"/>
  <c r="H1613" i="1" s="1"/>
  <c r="H1611" i="1" a="1"/>
  <c r="H1611" i="1"/>
  <c r="L1611" i="1" a="1"/>
  <c r="L1611" i="1"/>
  <c r="G1612" i="1" a="1"/>
  <c r="G1612" i="1"/>
  <c r="G1619" i="1" a="1"/>
  <c r="G1619" i="1" s="1"/>
  <c r="F1613" i="1" a="1"/>
  <c r="F1613" i="1" s="1"/>
  <c r="O1619" i="1" a="1"/>
  <c r="O1619" i="1"/>
  <c r="L1613" i="1" a="1"/>
  <c r="L1613" i="1"/>
  <c r="I1613" i="1" a="1"/>
  <c r="I1613" i="1" s="1"/>
  <c r="N1611" i="1" a="1"/>
  <c r="N1611" i="1" s="1"/>
  <c r="I1611" i="1" a="1"/>
  <c r="I1611" i="1" s="1"/>
  <c r="Q1611" i="1" a="1"/>
  <c r="Q1611" i="1" s="1"/>
  <c r="Q1619" i="1" a="1"/>
  <c r="Q1619" i="1"/>
  <c r="P1619" i="1" a="1"/>
  <c r="P1619" i="1"/>
  <c r="L1619" i="1" a="1"/>
  <c r="L1619" i="1" s="1"/>
  <c r="O1613" i="1" a="1"/>
  <c r="O1613" i="1"/>
  <c r="K1611" i="1" a="1"/>
  <c r="K1611" i="1" s="1"/>
  <c r="F1612" i="1" a="1"/>
  <c r="F1612" i="1" s="1"/>
  <c r="N1612" i="1" a="1"/>
  <c r="N1612" i="1"/>
  <c r="L1612" i="1" a="1"/>
  <c r="L1612" i="1"/>
  <c r="Q1612" i="1" a="1"/>
  <c r="Q1612" i="1"/>
  <c r="N1619" i="1" a="1"/>
  <c r="N1619" i="1"/>
  <c r="Q1613" i="1" a="1"/>
  <c r="Q1613" i="1"/>
  <c r="M1619" i="1" a="1"/>
  <c r="M1619" i="1" s="1"/>
  <c r="I1612" i="1" a="1"/>
  <c r="I1612" i="1" s="1"/>
  <c r="P1611" i="1" a="1"/>
  <c r="P1611" i="1"/>
  <c r="J1613" i="1" a="1"/>
  <c r="J1613" i="1"/>
  <c r="P1612" i="1" a="1"/>
  <c r="P1612" i="1" s="1"/>
  <c r="K1619" i="1" a="1"/>
  <c r="K1619" i="1"/>
  <c r="G1613" i="1" a="1"/>
  <c r="G1613" i="1" s="1"/>
  <c r="F1619" i="1" a="1"/>
  <c r="F1619" i="1"/>
  <c r="J1619" i="1" a="1"/>
  <c r="J1619" i="1" s="1"/>
  <c r="O1611" i="1" a="1"/>
  <c r="O1611" i="1" s="1"/>
  <c r="G1611" i="1" a="1"/>
  <c r="G1611" i="1"/>
  <c r="O1612" i="1" a="1"/>
  <c r="O1612" i="1"/>
  <c r="N1613" i="1" a="1"/>
  <c r="N1613" i="1"/>
  <c r="K1612" i="1" a="1"/>
  <c r="K1612" i="1"/>
  <c r="J1612" i="1" a="1"/>
  <c r="J1612" i="1" s="1"/>
  <c r="I1619" i="1" a="1"/>
  <c r="I1619" i="1" s="1"/>
  <c r="N1604" i="1" a="1"/>
  <c r="N1604" i="1" s="1"/>
  <c r="Q1604" i="1" a="1"/>
  <c r="Q1604" i="1" s="1"/>
  <c r="P1605" i="1" a="1"/>
  <c r="P1605" i="1"/>
  <c r="P1604" i="1" a="1"/>
  <c r="P1604" i="1"/>
  <c r="Q1605" i="1" a="1"/>
  <c r="Q1605" i="1" s="1"/>
  <c r="M1605" i="1" a="1"/>
  <c r="M1605" i="1"/>
  <c r="K1605" i="1" a="1"/>
  <c r="K1605" i="1"/>
  <c r="I1604" i="1" a="1"/>
  <c r="I1604" i="1" s="1"/>
  <c r="J1605" i="1" a="1"/>
  <c r="J1605" i="1"/>
  <c r="H1605" i="1" a="1"/>
  <c r="H1605" i="1"/>
  <c r="G1605" i="1" a="1"/>
  <c r="G1605" i="1"/>
  <c r="K1604" i="1" a="1"/>
  <c r="K1604" i="1" s="1"/>
  <c r="N1605" i="1" a="1"/>
  <c r="N1605" i="1" s="1"/>
  <c r="O1604" i="1" a="1"/>
  <c r="O1604" i="1"/>
  <c r="F1604" i="1" a="1"/>
  <c r="F1604" i="1" s="1"/>
  <c r="M1604" i="1" a="1"/>
  <c r="M1604" i="1"/>
  <c r="L1604" i="1" a="1"/>
  <c r="L1604" i="1"/>
  <c r="I1605" i="1" a="1"/>
  <c r="I1605" i="1" s="1"/>
  <c r="J1604" i="1" a="1"/>
  <c r="J1604" i="1"/>
  <c r="G1604" i="1" a="1"/>
  <c r="G1604" i="1" s="1"/>
  <c r="H1604" i="1" a="1"/>
  <c r="H1604" i="1"/>
  <c r="F1605" i="1" a="1"/>
  <c r="F1605" i="1"/>
  <c r="O1605" i="1" a="1"/>
  <c r="O1605" i="1" s="1"/>
  <c r="L1605" i="1" a="1"/>
  <c r="L1605" i="1"/>
  <c r="J1596" i="1" a="1"/>
  <c r="J1596" i="1"/>
  <c r="I1595" i="1" a="1"/>
  <c r="I1595" i="1"/>
  <c r="G1595" i="1" a="1"/>
  <c r="G1595" i="1" s="1"/>
  <c r="K1595" i="1" a="1"/>
  <c r="K1595" i="1"/>
  <c r="O1596" i="1" a="1"/>
  <c r="O1596" i="1" s="1"/>
  <c r="L1596" i="1" a="1"/>
  <c r="L1596" i="1" s="1"/>
  <c r="G1596" i="1" a="1"/>
  <c r="G1596" i="1" s="1"/>
  <c r="O1595" i="1" a="1"/>
  <c r="O1595" i="1"/>
  <c r="M1598" i="1" a="1"/>
  <c r="M1598" i="1"/>
  <c r="Q1596" i="1" a="1"/>
  <c r="Q1596" i="1"/>
  <c r="F1595" i="1" a="1"/>
  <c r="F1595" i="1"/>
  <c r="K1596" i="1" a="1"/>
  <c r="K1596" i="1"/>
  <c r="Q1598" i="1" a="1"/>
  <c r="Q1598" i="1" s="1"/>
  <c r="P1598" i="1" a="1"/>
  <c r="P1598" i="1"/>
  <c r="O1598" i="1" a="1"/>
  <c r="O1598" i="1" s="1"/>
  <c r="N1598" i="1" a="1"/>
  <c r="N1598" i="1" s="1"/>
  <c r="N1595" i="1" a="1"/>
  <c r="N1595" i="1" s="1"/>
  <c r="L1598" i="1" a="1"/>
  <c r="L1598" i="1"/>
  <c r="P1595" i="1" a="1"/>
  <c r="P1595" i="1" s="1"/>
  <c r="Q1595" i="1" a="1"/>
  <c r="Q1595" i="1" s="1"/>
  <c r="M1595" i="1" a="1"/>
  <c r="M1595" i="1"/>
  <c r="J1598" i="1" a="1"/>
  <c r="J1598" i="1"/>
  <c r="J1595" i="1" a="1"/>
  <c r="J1595" i="1" s="1"/>
  <c r="F1596" i="1" a="1"/>
  <c r="F1596" i="1"/>
  <c r="L1595" i="1" a="1"/>
  <c r="L1595" i="1"/>
  <c r="K1598" i="1" a="1"/>
  <c r="K1598" i="1"/>
  <c r="H1595" i="1" a="1"/>
  <c r="H1595" i="1"/>
  <c r="I1598" i="1" a="1"/>
  <c r="I1598" i="1" s="1"/>
  <c r="H1598" i="1" a="1"/>
  <c r="H1598" i="1"/>
  <c r="I1596" i="1" a="1"/>
  <c r="I1596" i="1" s="1"/>
  <c r="H1596" i="1" a="1"/>
  <c r="H1596" i="1" s="1"/>
  <c r="G1598" i="1" a="1"/>
  <c r="G1598" i="1"/>
  <c r="F1598" i="1" a="1"/>
  <c r="F1598" i="1"/>
  <c r="M1596" i="1" a="1"/>
  <c r="M1596" i="1" s="1"/>
  <c r="P1596" i="1" a="1"/>
  <c r="P1596" i="1" s="1"/>
  <c r="N1596" i="1" a="1"/>
  <c r="N1596" i="1" s="1"/>
  <c r="M1913" i="1" a="1"/>
  <c r="M1913" i="1" s="1"/>
  <c r="F1911" i="1" a="1"/>
  <c r="F1911" i="1"/>
  <c r="H1915" i="1" a="1"/>
  <c r="H1915" i="1" s="1"/>
  <c r="M1914" i="1" a="1"/>
  <c r="M1914" i="1" s="1"/>
  <c r="J1912" i="1" a="1"/>
  <c r="J1912" i="1"/>
  <c r="I1913" i="1" a="1"/>
  <c r="I1913" i="1" s="1"/>
  <c r="O1911" i="1" a="1"/>
  <c r="O1911" i="1" s="1"/>
  <c r="L1915" i="1" a="1"/>
  <c r="L1915" i="1" s="1"/>
  <c r="F1915" i="1" a="1"/>
  <c r="F1915" i="1" s="1"/>
  <c r="Q1914" i="1" a="1"/>
  <c r="Q1914" i="1" s="1"/>
  <c r="O1914" i="1" a="1"/>
  <c r="O1914" i="1"/>
  <c r="P1912" i="1" a="1"/>
  <c r="P1912" i="1" s="1"/>
  <c r="H1913" i="1" a="1"/>
  <c r="H1913" i="1" s="1"/>
  <c r="K1913" i="1" a="1"/>
  <c r="K1913" i="1" s="1"/>
  <c r="F1913" i="1" a="1"/>
  <c r="F1913" i="1"/>
  <c r="G1912" i="1" a="1"/>
  <c r="G1912" i="1" s="1"/>
  <c r="J1915" i="1" a="1"/>
  <c r="J1915" i="1"/>
  <c r="N1914" i="1" a="1"/>
  <c r="N1914" i="1"/>
  <c r="N1913" i="1" a="1"/>
  <c r="N1913" i="1" s="1"/>
  <c r="L1913" i="1" a="1"/>
  <c r="L1913" i="1"/>
  <c r="H1912" i="1" a="1"/>
  <c r="H1912" i="1" s="1"/>
  <c r="Q1912" i="1" a="1"/>
  <c r="Q1912" i="1" s="1"/>
  <c r="I1912" i="1" a="1"/>
  <c r="I1912" i="1" s="1"/>
  <c r="J1913" i="1" a="1"/>
  <c r="J1913" i="1" s="1"/>
  <c r="L1911" i="1" a="1"/>
  <c r="L1911" i="1"/>
  <c r="G1916" i="1" a="1"/>
  <c r="G1916" i="1" s="1"/>
  <c r="F1916" i="1" a="1"/>
  <c r="F1916" i="1" s="1"/>
  <c r="Q1915" i="1" a="1"/>
  <c r="Q1915" i="1" s="1"/>
  <c r="P1915" i="1" a="1"/>
  <c r="P1915" i="1" s="1"/>
  <c r="O1915" i="1" a="1"/>
  <c r="O1915" i="1" s="1"/>
  <c r="N1915" i="1" a="1"/>
  <c r="N1915" i="1"/>
  <c r="M1915" i="1" a="1"/>
  <c r="M1915" i="1" s="1"/>
  <c r="K1915" i="1" a="1"/>
  <c r="K1915" i="1" s="1"/>
  <c r="P1914" i="1" a="1"/>
  <c r="P1914" i="1" s="1"/>
  <c r="O1912" i="1" a="1"/>
  <c r="O1912" i="1" s="1"/>
  <c r="F1912" i="1" a="1"/>
  <c r="F1912" i="1" s="1"/>
  <c r="N1911" i="1" a="1"/>
  <c r="N1911" i="1" s="1"/>
  <c r="J1911" i="1" a="1"/>
  <c r="J1911" i="1" s="1"/>
  <c r="I1915" i="1" a="1"/>
  <c r="I1915" i="1" s="1"/>
  <c r="L1914" i="1" a="1"/>
  <c r="L1914" i="1" s="1"/>
  <c r="P1910" i="1" a="1"/>
  <c r="P1910" i="1" s="1"/>
  <c r="I1914" i="1" a="1"/>
  <c r="I1914" i="1" s="1"/>
  <c r="O1913" i="1" a="1"/>
  <c r="O1913" i="1" s="1"/>
  <c r="Q1910" i="1" a="1"/>
  <c r="Q1910" i="1"/>
  <c r="M1912" i="1" a="1"/>
  <c r="M1912" i="1" s="1"/>
  <c r="K1912" i="1" a="1"/>
  <c r="K1912" i="1"/>
  <c r="Q1911" i="1" a="1"/>
  <c r="Q1911" i="1"/>
  <c r="G1911" i="1" a="1"/>
  <c r="G1911" i="1" s="1"/>
  <c r="P1911" i="1" a="1"/>
  <c r="P1911" i="1"/>
  <c r="N1912" i="1" a="1"/>
  <c r="N1912" i="1" s="1"/>
  <c r="H1911" i="1" a="1"/>
  <c r="H1911" i="1" s="1"/>
  <c r="J1914" i="1" a="1"/>
  <c r="J1914" i="1" s="1"/>
  <c r="G1914" i="1" a="1"/>
  <c r="G1914" i="1"/>
  <c r="F1914" i="1" a="1"/>
  <c r="F1914" i="1" s="1"/>
  <c r="I1911" i="1" a="1"/>
  <c r="I1911" i="1"/>
  <c r="Q1913" i="1" a="1"/>
  <c r="Q1913" i="1"/>
  <c r="G1913" i="1" a="1"/>
  <c r="G1913" i="1" s="1"/>
  <c r="M1911" i="1" a="1"/>
  <c r="M1911" i="1" s="1"/>
  <c r="L1912" i="1" a="1"/>
  <c r="L1912" i="1" s="1"/>
  <c r="P1913" i="1" a="1"/>
  <c r="P1913" i="1"/>
  <c r="H1914" i="1" a="1"/>
  <c r="H1914" i="1"/>
  <c r="G1915" i="1" a="1"/>
  <c r="G1915" i="1"/>
  <c r="K1914" i="1" a="1"/>
  <c r="K1914" i="1" s="1"/>
  <c r="K1911" i="1" a="1"/>
  <c r="K1911" i="1" s="1"/>
  <c r="G1910" i="1" a="1"/>
  <c r="G1910" i="1" s="1"/>
  <c r="K1909" i="1" a="1"/>
  <c r="K1909" i="1" s="1"/>
  <c r="N1909" i="1" a="1"/>
  <c r="N1909" i="1" s="1"/>
  <c r="I1910" i="1" a="1"/>
  <c r="I1910" i="1" s="1"/>
  <c r="N1907" i="1" a="1"/>
  <c r="N1907" i="1" s="1"/>
  <c r="K1908" i="1" a="1"/>
  <c r="K1908" i="1" s="1"/>
  <c r="I1908" i="1" a="1"/>
  <c r="I1908" i="1"/>
  <c r="H1908" i="1" a="1"/>
  <c r="H1908" i="1" s="1"/>
  <c r="F1908" i="1" a="1"/>
  <c r="F1908" i="1"/>
  <c r="O1907" i="1" a="1"/>
  <c r="O1907" i="1" s="1"/>
  <c r="K1907" i="1" a="1"/>
  <c r="K1907" i="1"/>
  <c r="L1909" i="1" a="1"/>
  <c r="L1909" i="1"/>
  <c r="O1910" i="1" a="1"/>
  <c r="O1910" i="1"/>
  <c r="N1910" i="1" a="1"/>
  <c r="N1910" i="1" s="1"/>
  <c r="M1910" i="1" a="1"/>
  <c r="M1910" i="1" s="1"/>
  <c r="F1910" i="1" a="1"/>
  <c r="F1910" i="1" s="1"/>
  <c r="O1906" i="1" a="1"/>
  <c r="O1906" i="1" s="1"/>
  <c r="K1906" i="1" a="1"/>
  <c r="K1906" i="1"/>
  <c r="L1910" i="1" a="1"/>
  <c r="L1910" i="1"/>
  <c r="G1909" i="1" a="1"/>
  <c r="G1909" i="1"/>
  <c r="L1906" i="1" a="1"/>
  <c r="L1906" i="1" s="1"/>
  <c r="K1910" i="1" a="1"/>
  <c r="K1910" i="1" s="1"/>
  <c r="O1909" i="1" a="1"/>
  <c r="O1909" i="1" s="1"/>
  <c r="M1908" i="1" a="1"/>
  <c r="M1908" i="1" s="1"/>
  <c r="Q1907" i="1" a="1"/>
  <c r="Q1907" i="1"/>
  <c r="I1907" i="1" a="1"/>
  <c r="I1907" i="1" s="1"/>
  <c r="L1905" i="1" a="1"/>
  <c r="L1905" i="1"/>
  <c r="F1906" i="1" a="1"/>
  <c r="F1906" i="1"/>
  <c r="J1909" i="1" a="1"/>
  <c r="J1909" i="1" s="1"/>
  <c r="G1907" i="1" a="1"/>
  <c r="G1907" i="1"/>
  <c r="N1905" i="1" a="1"/>
  <c r="N1905" i="1" s="1"/>
  <c r="O1908" i="1" a="1"/>
  <c r="O1908" i="1"/>
  <c r="M1906" i="1" a="1"/>
  <c r="M1906" i="1" s="1"/>
  <c r="I1906" i="1" a="1"/>
  <c r="I1906" i="1" s="1"/>
  <c r="H1906" i="1" a="1"/>
  <c r="H1906" i="1"/>
  <c r="O1905" i="1" a="1"/>
  <c r="O1905" i="1"/>
  <c r="Q1908" i="1" a="1"/>
  <c r="Q1908" i="1" s="1"/>
  <c r="Q1905" i="1" a="1"/>
  <c r="Q1905" i="1"/>
  <c r="F1907" i="1" a="1"/>
  <c r="F1907" i="1" s="1"/>
  <c r="L1908" i="1" a="1"/>
  <c r="L1908" i="1"/>
  <c r="P1906" i="1" a="1"/>
  <c r="P1906" i="1"/>
  <c r="F1909" i="1" a="1"/>
  <c r="F1909" i="1" s="1"/>
  <c r="G1906" i="1" a="1"/>
  <c r="G1906" i="1" s="1"/>
  <c r="P1907" i="1" a="1"/>
  <c r="P1907" i="1" s="1"/>
  <c r="N1906" i="1" a="1"/>
  <c r="N1906" i="1" s="1"/>
  <c r="H1910" i="1" a="1"/>
  <c r="H1910" i="1"/>
  <c r="H1909" i="1" a="1"/>
  <c r="H1909" i="1"/>
  <c r="M1909" i="1" a="1"/>
  <c r="M1909" i="1" s="1"/>
  <c r="J1908" i="1" a="1"/>
  <c r="J1908" i="1" s="1"/>
  <c r="P1909" i="1" a="1"/>
  <c r="P1909" i="1" s="1"/>
  <c r="I1909" i="1" a="1"/>
  <c r="I1909" i="1" s="1"/>
  <c r="N1908" i="1" a="1"/>
  <c r="N1908" i="1" s="1"/>
  <c r="M1907" i="1" a="1"/>
  <c r="M1907" i="1" s="1"/>
  <c r="L1907" i="1" a="1"/>
  <c r="L1907" i="1"/>
  <c r="J1907" i="1" a="1"/>
  <c r="J1907" i="1" s="1"/>
  <c r="H1907" i="1" a="1"/>
  <c r="H1907" i="1" s="1"/>
  <c r="Q1906" i="1" a="1"/>
  <c r="Q1906" i="1" s="1"/>
  <c r="P1905" i="1" a="1"/>
  <c r="P1905" i="1"/>
  <c r="J1906" i="1" a="1"/>
  <c r="J1906" i="1"/>
  <c r="J1910" i="1" a="1"/>
  <c r="J1910" i="1" s="1"/>
  <c r="G1908" i="1" a="1"/>
  <c r="G1908" i="1" s="1"/>
  <c r="Q1909" i="1" a="1"/>
  <c r="Q1909" i="1" s="1"/>
  <c r="M1905" i="1" a="1"/>
  <c r="M1905" i="1"/>
  <c r="P1908" i="1" a="1"/>
  <c r="P1908" i="1" s="1"/>
  <c r="I1905" i="1" a="1"/>
  <c r="I1905" i="1" s="1"/>
  <c r="J1905" i="1" a="1"/>
  <c r="J1905" i="1" s="1"/>
  <c r="H1905" i="1" a="1"/>
  <c r="H1905" i="1"/>
  <c r="G1904" i="1" a="1"/>
  <c r="G1904" i="1" s="1"/>
  <c r="G1905" i="1" a="1"/>
  <c r="G1905" i="1"/>
  <c r="Q1904" i="1" a="1"/>
  <c r="Q1904" i="1"/>
  <c r="N1904" i="1" a="1"/>
  <c r="N1904" i="1" s="1"/>
  <c r="M1904" i="1" a="1"/>
  <c r="M1904" i="1" s="1"/>
  <c r="J1904" i="1" a="1"/>
  <c r="J1904" i="1" s="1"/>
  <c r="K1904" i="1" a="1"/>
  <c r="K1904" i="1" s="1"/>
  <c r="I1904" i="1" a="1"/>
  <c r="I1904" i="1"/>
  <c r="F1904" i="1" a="1"/>
  <c r="F1904" i="1"/>
  <c r="K1905" i="1" a="1"/>
  <c r="K1905" i="1" s="1"/>
  <c r="O1904" i="1" a="1"/>
  <c r="O1904" i="1" s="1"/>
  <c r="F1905" i="1" a="1"/>
  <c r="F1905" i="1" s="1"/>
  <c r="L1904" i="1" a="1"/>
  <c r="L1904" i="1" s="1"/>
  <c r="P1904" i="1" a="1"/>
  <c r="P1904" i="1" s="1"/>
  <c r="H1904" i="1" a="1"/>
  <c r="H1904" i="1" s="1"/>
  <c r="K1155" i="1" a="1"/>
  <c r="K1155" i="1"/>
  <c r="H1155" i="1" a="1"/>
  <c r="H1155" i="1" s="1"/>
  <c r="N1156" i="1" a="1"/>
  <c r="N1156" i="1" s="1"/>
  <c r="I1156" i="1" a="1"/>
  <c r="I1156" i="1" s="1"/>
  <c r="Q1155" i="1" a="1"/>
  <c r="Q1155" i="1" s="1"/>
  <c r="Q1156" i="1" a="1"/>
  <c r="Q1156" i="1" s="1"/>
  <c r="P1155" i="1" a="1"/>
  <c r="P1155" i="1" s="1"/>
  <c r="I1155" i="1" a="1"/>
  <c r="I1155" i="1" s="1"/>
  <c r="P1156" i="1" a="1"/>
  <c r="P1156" i="1"/>
  <c r="L1156" i="1" a="1"/>
  <c r="L1156" i="1"/>
  <c r="J1156" i="1" a="1"/>
  <c r="J1156" i="1" s="1"/>
  <c r="L1155" i="1" a="1"/>
  <c r="L1155" i="1"/>
  <c r="H1156" i="1" a="1"/>
  <c r="H1156" i="1"/>
  <c r="F1156" i="1" a="1"/>
  <c r="F1156" i="1"/>
  <c r="N1155" i="1" a="1"/>
  <c r="N1155" i="1" s="1"/>
  <c r="J1155" i="1" a="1"/>
  <c r="J1155" i="1"/>
  <c r="G1155" i="1" a="1"/>
  <c r="G1155" i="1" s="1"/>
  <c r="M1155" i="1" a="1"/>
  <c r="M1155" i="1"/>
  <c r="O1155" i="1" a="1"/>
  <c r="O1155" i="1"/>
  <c r="G1156" i="1" a="1"/>
  <c r="G1156" i="1" s="1"/>
  <c r="K1156" i="1" a="1"/>
  <c r="K1156" i="1" s="1"/>
  <c r="O1156" i="1" a="1"/>
  <c r="O1156" i="1" s="1"/>
  <c r="M1156" i="1" a="1"/>
  <c r="M1156" i="1" s="1"/>
  <c r="F1155" i="1" a="1"/>
  <c r="F1155" i="1"/>
  <c r="Q1154" i="1" a="1"/>
  <c r="Q1154" i="1" s="1"/>
  <c r="P1154" i="1" a="1"/>
  <c r="P1154" i="1"/>
  <c r="O1154" i="1" a="1"/>
  <c r="O1154" i="1" s="1"/>
  <c r="N1154" i="1" a="1"/>
  <c r="N1154" i="1" s="1"/>
  <c r="M1154" i="1" a="1"/>
  <c r="M1154" i="1" s="1"/>
  <c r="L1154" i="1" a="1"/>
  <c r="L1154" i="1"/>
  <c r="K1154" i="1" a="1"/>
  <c r="K1154" i="1" s="1"/>
  <c r="J1154" i="1" a="1"/>
  <c r="J1154" i="1"/>
  <c r="P1153" i="1" a="1"/>
  <c r="P1153" i="1"/>
  <c r="I1154" i="1" a="1"/>
  <c r="I1154" i="1"/>
  <c r="Q1153" i="1" a="1"/>
  <c r="Q1153" i="1"/>
  <c r="O1153" i="1" a="1"/>
  <c r="O1153" i="1" s="1"/>
  <c r="H1154" i="1" a="1"/>
  <c r="H1154" i="1" s="1"/>
  <c r="G1154" i="1" a="1"/>
  <c r="G1154" i="1" s="1"/>
  <c r="F1154" i="1" a="1"/>
  <c r="F1154" i="1" s="1"/>
  <c r="L1150" i="1" a="1"/>
  <c r="L1150" i="1"/>
  <c r="I1153" i="1" a="1"/>
  <c r="I1153" i="1" s="1"/>
  <c r="K1153" i="1" a="1"/>
  <c r="K1153" i="1"/>
  <c r="N1153" i="1" a="1"/>
  <c r="N1153" i="1"/>
  <c r="Q1150" i="1" a="1"/>
  <c r="Q1150" i="1" s="1"/>
  <c r="O1150" i="1" a="1"/>
  <c r="O1150" i="1" s="1"/>
  <c r="L1153" i="1" a="1"/>
  <c r="L1153" i="1"/>
  <c r="J1153" i="1" a="1"/>
  <c r="J1153" i="1" s="1"/>
  <c r="G1153" i="1" a="1"/>
  <c r="G1153" i="1"/>
  <c r="F1153" i="1" a="1"/>
  <c r="F1153" i="1"/>
  <c r="M1150" i="1" a="1"/>
  <c r="M1150" i="1"/>
  <c r="H1153" i="1" a="1"/>
  <c r="H1153" i="1" s="1"/>
  <c r="P1150" i="1" a="1"/>
  <c r="P1150" i="1" s="1"/>
  <c r="K1150" i="1" a="1"/>
  <c r="K1150" i="1" s="1"/>
  <c r="M1153" i="1" a="1"/>
  <c r="M1153" i="1" s="1"/>
  <c r="N1150" i="1" a="1"/>
  <c r="N1150" i="1"/>
  <c r="H1149" i="1" a="1"/>
  <c r="H1149" i="1" s="1"/>
  <c r="O1147" i="1" a="1"/>
  <c r="O1147" i="1" s="1"/>
  <c r="J1146" i="1" a="1"/>
  <c r="J1146" i="1" s="1"/>
  <c r="N1148" i="1" a="1"/>
  <c r="N1148" i="1" s="1"/>
  <c r="J1150" i="1" a="1"/>
  <c r="J1150" i="1"/>
  <c r="I1150" i="1" a="1"/>
  <c r="I1150" i="1" s="1"/>
  <c r="G1149" i="1" a="1"/>
  <c r="G1149" i="1" s="1"/>
  <c r="P1149" i="1" a="1"/>
  <c r="P1149" i="1"/>
  <c r="O1149" i="1" a="1"/>
  <c r="O1149" i="1"/>
  <c r="N1147" i="1" a="1"/>
  <c r="N1147" i="1" s="1"/>
  <c r="Q1146" i="1" a="1"/>
  <c r="Q1146" i="1"/>
  <c r="N1146" i="1" a="1"/>
  <c r="N1146" i="1" s="1"/>
  <c r="P1148" i="1" a="1"/>
  <c r="P1148" i="1" s="1"/>
  <c r="F1147" i="1" a="1"/>
  <c r="F1147" i="1" s="1"/>
  <c r="K1148" i="1" a="1"/>
  <c r="K1148" i="1" s="1"/>
  <c r="K1147" i="1" a="1"/>
  <c r="K1147" i="1"/>
  <c r="I1147" i="1" a="1"/>
  <c r="I1147" i="1"/>
  <c r="K1149" i="1" a="1"/>
  <c r="K1149" i="1" s="1"/>
  <c r="H1150" i="1" a="1"/>
  <c r="H1150" i="1"/>
  <c r="M1148" i="1" a="1"/>
  <c r="M1148" i="1" s="1"/>
  <c r="H1148" i="1" a="1"/>
  <c r="H1148" i="1"/>
  <c r="J1147" i="1" a="1"/>
  <c r="J1147" i="1" s="1"/>
  <c r="I1148" i="1" a="1"/>
  <c r="I1148" i="1" s="1"/>
  <c r="G1147" i="1" a="1"/>
  <c r="G1147" i="1"/>
  <c r="I1146" i="1" a="1"/>
  <c r="I1146" i="1" s="1"/>
  <c r="G1148" i="1" a="1"/>
  <c r="G1148" i="1"/>
  <c r="N1149" i="1" a="1"/>
  <c r="N1149" i="1"/>
  <c r="L1147" i="1" a="1"/>
  <c r="L1147" i="1"/>
  <c r="H1147" i="1" a="1"/>
  <c r="H1147" i="1"/>
  <c r="O1148" i="1" a="1"/>
  <c r="O1148" i="1" s="1"/>
  <c r="J1148" i="1" a="1"/>
  <c r="J1148" i="1" s="1"/>
  <c r="P1146" i="1" a="1"/>
  <c r="P1146" i="1" s="1"/>
  <c r="L1148" i="1" a="1"/>
  <c r="L1148" i="1" s="1"/>
  <c r="Q1147" i="1" a="1"/>
  <c r="Q1147" i="1"/>
  <c r="L1149" i="1" a="1"/>
  <c r="L1149" i="1" s="1"/>
  <c r="J1149" i="1" a="1"/>
  <c r="J1149" i="1" s="1"/>
  <c r="I1149" i="1" a="1"/>
  <c r="I1149" i="1"/>
  <c r="F1149" i="1" a="1"/>
  <c r="F1149" i="1" s="1"/>
  <c r="Q1148" i="1" a="1"/>
  <c r="Q1148" i="1" s="1"/>
  <c r="F1148" i="1" a="1"/>
  <c r="F1148" i="1"/>
  <c r="K1146" i="1" a="1"/>
  <c r="K1146" i="1" s="1"/>
  <c r="P1147" i="1" a="1"/>
  <c r="P1147" i="1"/>
  <c r="M1146" i="1" a="1"/>
  <c r="M1146" i="1"/>
  <c r="L1146" i="1" a="1"/>
  <c r="L1146" i="1"/>
  <c r="G1150" i="1" a="1"/>
  <c r="G1150" i="1"/>
  <c r="F1150" i="1" a="1"/>
  <c r="F1150" i="1" s="1"/>
  <c r="M1147" i="1" a="1"/>
  <c r="M1147" i="1" s="1"/>
  <c r="Q1149" i="1" a="1"/>
  <c r="Q1149" i="1"/>
  <c r="O1146" i="1" a="1"/>
  <c r="O1146" i="1"/>
  <c r="M1149" i="1" a="1"/>
  <c r="M1149" i="1" s="1"/>
  <c r="P1145" i="1" a="1"/>
  <c r="P1145" i="1" s="1"/>
  <c r="O1145" i="1" a="1"/>
  <c r="O1145" i="1"/>
  <c r="K1145" i="1" a="1"/>
  <c r="K1145" i="1" s="1"/>
  <c r="G1144" i="1" a="1"/>
  <c r="G1144" i="1" s="1"/>
  <c r="P1143" i="1" a="1"/>
  <c r="P1143" i="1"/>
  <c r="J1145" i="1" a="1"/>
  <c r="J1145" i="1" s="1"/>
  <c r="O1144" i="1" a="1"/>
  <c r="O1144" i="1"/>
  <c r="I1145" i="1" a="1"/>
  <c r="I1145" i="1"/>
  <c r="F1144" i="1" a="1"/>
  <c r="F1144" i="1" s="1"/>
  <c r="O1143" i="1" a="1"/>
  <c r="O1143" i="1" s="1"/>
  <c r="J1143" i="1" a="1"/>
  <c r="J1143" i="1"/>
  <c r="M1144" i="1" a="1"/>
  <c r="M1144" i="1" s="1"/>
  <c r="P1144" i="1" a="1"/>
  <c r="P1144" i="1"/>
  <c r="N1145" i="1" a="1"/>
  <c r="N1145" i="1"/>
  <c r="Q1144" i="1" a="1"/>
  <c r="Q1144" i="1"/>
  <c r="M1145" i="1" a="1"/>
  <c r="M1145" i="1"/>
  <c r="L1145" i="1" a="1"/>
  <c r="L1145" i="1" s="1"/>
  <c r="L1144" i="1" a="1"/>
  <c r="L1144" i="1" s="1"/>
  <c r="I1144" i="1" a="1"/>
  <c r="I1144" i="1" s="1"/>
  <c r="H1144" i="1" a="1"/>
  <c r="H1144" i="1" s="1"/>
  <c r="H1143" i="1" a="1"/>
  <c r="H1143" i="1"/>
  <c r="Q1143" i="1" a="1"/>
  <c r="Q1143" i="1"/>
  <c r="M1143" i="1" a="1"/>
  <c r="M1143" i="1" s="1"/>
  <c r="F1145" i="1" a="1"/>
  <c r="F1145" i="1" s="1"/>
  <c r="G1145" i="1" a="1"/>
  <c r="G1145" i="1" s="1"/>
  <c r="H1146" i="1" a="1"/>
  <c r="H1146" i="1" s="1"/>
  <c r="N1144" i="1" a="1"/>
  <c r="N1144" i="1"/>
  <c r="G1146" i="1" a="1"/>
  <c r="G1146" i="1"/>
  <c r="N1143" i="1" a="1"/>
  <c r="N1143" i="1"/>
  <c r="K1143" i="1" a="1"/>
  <c r="K1143" i="1"/>
  <c r="F1146" i="1" a="1"/>
  <c r="F1146" i="1"/>
  <c r="H1145" i="1" a="1"/>
  <c r="H1145" i="1"/>
  <c r="K1144" i="1" a="1"/>
  <c r="K1144" i="1" s="1"/>
  <c r="L1143" i="1" a="1"/>
  <c r="L1143" i="1" s="1"/>
  <c r="J1144" i="1" a="1"/>
  <c r="J1144" i="1" s="1"/>
  <c r="I1143" i="1" a="1"/>
  <c r="I1143" i="1" s="1"/>
  <c r="Q1145" i="1" a="1"/>
  <c r="Q1145" i="1"/>
  <c r="N1140" i="1" a="1"/>
  <c r="N1140" i="1" s="1"/>
  <c r="M1142" i="1" a="1"/>
  <c r="M1142" i="1"/>
  <c r="K1142" i="1" a="1"/>
  <c r="K1142" i="1"/>
  <c r="I1142" i="1" a="1"/>
  <c r="I1142" i="1" s="1"/>
  <c r="O1141" i="1" a="1"/>
  <c r="O1141" i="1"/>
  <c r="M1140" i="1" a="1"/>
  <c r="M1140" i="1"/>
  <c r="H1142" i="1" a="1"/>
  <c r="H1142" i="1"/>
  <c r="O1140" i="1" a="1"/>
  <c r="O1140" i="1"/>
  <c r="L1141" i="1" a="1"/>
  <c r="L1141" i="1"/>
  <c r="I1141" i="1" a="1"/>
  <c r="I1141" i="1"/>
  <c r="F1142" i="1" a="1"/>
  <c r="F1142" i="1" s="1"/>
  <c r="G1142" i="1" a="1"/>
  <c r="G1142" i="1" s="1"/>
  <c r="F1140" i="1" a="1"/>
  <c r="F1140" i="1" s="1"/>
  <c r="Q1141" i="1" a="1"/>
  <c r="Q1141" i="1" s="1"/>
  <c r="G1141" i="1" a="1"/>
  <c r="G1141" i="1" s="1"/>
  <c r="F1141" i="1" a="1"/>
  <c r="F1141" i="1" s="1"/>
  <c r="N1141" i="1" a="1"/>
  <c r="N1141" i="1" s="1"/>
  <c r="M1141" i="1" a="1"/>
  <c r="M1141" i="1" s="1"/>
  <c r="K1141" i="1" a="1"/>
  <c r="K1141" i="1"/>
  <c r="H1141" i="1" a="1"/>
  <c r="H1141" i="1"/>
  <c r="K1140" i="1" a="1"/>
  <c r="K1140" i="1"/>
  <c r="I1140" i="1" a="1"/>
  <c r="I1140" i="1"/>
  <c r="H1140" i="1" a="1"/>
  <c r="H1140" i="1"/>
  <c r="J1140" i="1" a="1"/>
  <c r="J1140" i="1"/>
  <c r="Q1140" i="1" a="1"/>
  <c r="Q1140" i="1"/>
  <c r="L1140" i="1" a="1"/>
  <c r="L1140" i="1"/>
  <c r="G1140" i="1" a="1"/>
  <c r="G1140" i="1" s="1"/>
  <c r="G1143" i="1" a="1"/>
  <c r="G1143" i="1" s="1"/>
  <c r="F1143" i="1" a="1"/>
  <c r="F1143" i="1" s="1"/>
  <c r="P1141" i="1" a="1"/>
  <c r="P1141" i="1" s="1"/>
  <c r="J1141" i="1" a="1"/>
  <c r="J1141" i="1"/>
  <c r="J1142" i="1" a="1"/>
  <c r="J1142" i="1"/>
  <c r="O1142" i="1" a="1"/>
  <c r="O1142" i="1" s="1"/>
  <c r="Q1142" i="1" a="1"/>
  <c r="Q1142" i="1"/>
  <c r="P1140" i="1" a="1"/>
  <c r="P1140" i="1"/>
  <c r="P1142" i="1" a="1"/>
  <c r="P1142" i="1"/>
  <c r="N1142" i="1" a="1"/>
  <c r="N1142" i="1"/>
  <c r="L1142" i="1" a="1"/>
  <c r="L1142" i="1"/>
  <c r="M1138" i="1" a="1"/>
  <c r="M1138" i="1"/>
  <c r="F1138" i="1" a="1"/>
  <c r="F1138" i="1"/>
  <c r="O1139" i="1" a="1"/>
  <c r="O1139" i="1"/>
  <c r="N1139" i="1" a="1"/>
  <c r="N1139" i="1" s="1"/>
  <c r="L1139" i="1" a="1"/>
  <c r="L1139" i="1" s="1"/>
  <c r="L1138" i="1" a="1"/>
  <c r="L1138" i="1" s="1"/>
  <c r="H1138" i="1" a="1"/>
  <c r="H1138" i="1" s="1"/>
  <c r="J1139" i="1" a="1"/>
  <c r="J1139" i="1" s="1"/>
  <c r="G1139" i="1" a="1"/>
  <c r="G1139" i="1" s="1"/>
  <c r="O1138" i="1" a="1"/>
  <c r="O1138" i="1"/>
  <c r="M1139" i="1" a="1"/>
  <c r="M1139" i="1"/>
  <c r="K1139" i="1" a="1"/>
  <c r="K1139" i="1"/>
  <c r="I1139" i="1" a="1"/>
  <c r="I1139" i="1"/>
  <c r="F1139" i="1" a="1"/>
  <c r="F1139" i="1"/>
  <c r="K1138" i="1" a="1"/>
  <c r="K1138" i="1"/>
  <c r="P1138" i="1" a="1"/>
  <c r="P1138" i="1"/>
  <c r="G1138" i="1" a="1"/>
  <c r="G1138" i="1"/>
  <c r="N1138" i="1" a="1"/>
  <c r="N1138" i="1"/>
  <c r="J1138" i="1" a="1"/>
  <c r="J1138" i="1" s="1"/>
  <c r="I1138" i="1" a="1"/>
  <c r="I1138" i="1" s="1"/>
  <c r="Q1138" i="1" a="1"/>
  <c r="Q1138" i="1"/>
  <c r="Q1139" i="1" a="1"/>
  <c r="Q1139" i="1"/>
  <c r="P1139" i="1" a="1"/>
  <c r="P1139" i="1"/>
  <c r="H1139" i="1" a="1"/>
  <c r="H1139" i="1" s="1"/>
  <c r="L1967" i="1" a="1"/>
  <c r="L1967" i="1"/>
  <c r="J1968" i="1" a="1"/>
  <c r="J1968" i="1"/>
  <c r="H1968" i="1" a="1"/>
  <c r="H1968" i="1"/>
  <c r="F1967" i="1" a="1"/>
  <c r="F1967" i="1"/>
  <c r="Q1966" i="1" a="1"/>
  <c r="Q1966" i="1"/>
  <c r="O1966" i="1" a="1"/>
  <c r="O1966" i="1" s="1"/>
  <c r="G1965" i="1" a="1"/>
  <c r="G1965" i="1" s="1"/>
  <c r="L1964" i="1" a="1"/>
  <c r="L1964" i="1" s="1"/>
  <c r="I1964" i="1" a="1"/>
  <c r="I1964" i="1" s="1"/>
  <c r="N1965" i="1" a="1"/>
  <c r="N1965" i="1"/>
  <c r="G1966" i="1" a="1"/>
  <c r="G1966" i="1"/>
  <c r="G1964" i="1" a="1"/>
  <c r="G1964" i="1" s="1"/>
  <c r="H1965" i="1" a="1"/>
  <c r="H1965" i="1" s="1"/>
  <c r="P1964" i="1" a="1"/>
  <c r="P1964" i="1" s="1"/>
  <c r="M1966" i="1" a="1"/>
  <c r="M1966" i="1"/>
  <c r="O1964" i="1" a="1"/>
  <c r="O1964" i="1" s="1"/>
  <c r="P1967" i="1" a="1"/>
  <c r="P1967" i="1" s="1"/>
  <c r="H1966" i="1" a="1"/>
  <c r="H1966" i="1" s="1"/>
  <c r="K1967" i="1" a="1"/>
  <c r="K1967" i="1"/>
  <c r="K1964" i="1" a="1"/>
  <c r="K1964" i="1"/>
  <c r="J1964" i="1" a="1"/>
  <c r="J1964" i="1"/>
  <c r="P1965" i="1" a="1"/>
  <c r="P1965" i="1" s="1"/>
  <c r="M1965" i="1" a="1"/>
  <c r="M1965" i="1" s="1"/>
  <c r="L1965" i="1" a="1"/>
  <c r="L1965" i="1" s="1"/>
  <c r="M1968" i="1" a="1"/>
  <c r="M1968" i="1" s="1"/>
  <c r="L1968" i="1" a="1"/>
  <c r="L1968" i="1"/>
  <c r="H1964" i="1" a="1"/>
  <c r="H1964" i="1"/>
  <c r="K1968" i="1" a="1"/>
  <c r="K1968" i="1"/>
  <c r="M1967" i="1" a="1"/>
  <c r="M1967" i="1" s="1"/>
  <c r="O1967" i="1" a="1"/>
  <c r="O1967" i="1"/>
  <c r="I1967" i="1" a="1"/>
  <c r="I1967" i="1" s="1"/>
  <c r="F1966" i="1" a="1"/>
  <c r="F1966" i="1" s="1"/>
  <c r="F1968" i="1" a="1"/>
  <c r="F1968" i="1"/>
  <c r="Q1967" i="1" a="1"/>
  <c r="Q1967" i="1" s="1"/>
  <c r="N1967" i="1" a="1"/>
  <c r="N1967" i="1"/>
  <c r="J1967" i="1" a="1"/>
  <c r="J1967" i="1" s="1"/>
  <c r="N1966" i="1" a="1"/>
  <c r="N1966" i="1" s="1"/>
  <c r="J1965" i="1" a="1"/>
  <c r="J1965" i="1"/>
  <c r="Q1964" i="1" a="1"/>
  <c r="Q1964" i="1"/>
  <c r="J1966" i="1" a="1"/>
  <c r="J1966" i="1" s="1"/>
  <c r="K1965" i="1" a="1"/>
  <c r="K1965" i="1" s="1"/>
  <c r="I1965" i="1" a="1"/>
  <c r="I1965" i="1" s="1"/>
  <c r="N1964" i="1" a="1"/>
  <c r="N1964" i="1" s="1"/>
  <c r="H1967" i="1" a="1"/>
  <c r="H1967" i="1"/>
  <c r="M1964" i="1" a="1"/>
  <c r="M1964" i="1"/>
  <c r="Q1963" i="1" a="1"/>
  <c r="Q1963" i="1" s="1"/>
  <c r="G1967" i="1" a="1"/>
  <c r="G1967" i="1" s="1"/>
  <c r="P1966" i="1" a="1"/>
  <c r="P1966" i="1" s="1"/>
  <c r="P1963" i="1" a="1"/>
  <c r="P1963" i="1" s="1"/>
  <c r="K1966" i="1" a="1"/>
  <c r="K1966" i="1" s="1"/>
  <c r="F1965" i="1" a="1"/>
  <c r="F1965" i="1" s="1"/>
  <c r="I1966" i="1" a="1"/>
  <c r="I1966" i="1"/>
  <c r="Q1965" i="1" a="1"/>
  <c r="Q1965" i="1" s="1"/>
  <c r="O1965" i="1" a="1"/>
  <c r="O1965" i="1"/>
  <c r="O1968" i="1" a="1"/>
  <c r="O1968" i="1" s="1"/>
  <c r="N1968" i="1" a="1"/>
  <c r="N1968" i="1"/>
  <c r="F1964" i="1" a="1"/>
  <c r="F1964" i="1"/>
  <c r="L1966" i="1" a="1"/>
  <c r="L1966" i="1" s="1"/>
  <c r="I1968" i="1" a="1"/>
  <c r="I1968" i="1"/>
  <c r="G1968" i="1" a="1"/>
  <c r="G1968" i="1"/>
  <c r="N1960" i="1" a="1"/>
  <c r="N1960" i="1"/>
  <c r="I1963" i="1" a="1"/>
  <c r="I1963" i="1" s="1"/>
  <c r="O1962" i="1" a="1"/>
  <c r="O1962" i="1" s="1"/>
  <c r="Q1959" i="1" a="1"/>
  <c r="Q1959" i="1" s="1"/>
  <c r="O1963" i="1" a="1"/>
  <c r="O1963" i="1" s="1"/>
  <c r="I1960" i="1" a="1"/>
  <c r="I1960" i="1" s="1"/>
  <c r="F1962" i="1" a="1"/>
  <c r="F1962" i="1"/>
  <c r="M1958" i="1" a="1"/>
  <c r="M1958" i="1" s="1"/>
  <c r="N1963" i="1" a="1"/>
  <c r="N1963" i="1"/>
  <c r="M1963" i="1" a="1"/>
  <c r="M1963" i="1" s="1"/>
  <c r="J1963" i="1" a="1"/>
  <c r="J1963" i="1" s="1"/>
  <c r="N1962" i="1" a="1"/>
  <c r="N1962" i="1" s="1"/>
  <c r="L1962" i="1" a="1"/>
  <c r="L1962" i="1"/>
  <c r="M1959" i="1" a="1"/>
  <c r="M1959" i="1"/>
  <c r="M1962" i="1" a="1"/>
  <c r="M1962" i="1"/>
  <c r="L1960" i="1" a="1"/>
  <c r="L1960" i="1" s="1"/>
  <c r="L1959" i="1" a="1"/>
  <c r="L1959" i="1"/>
  <c r="J1960" i="1" a="1"/>
  <c r="J1960" i="1" s="1"/>
  <c r="G1959" i="1" a="1"/>
  <c r="G1959" i="1" s="1"/>
  <c r="G1962" i="1" a="1"/>
  <c r="G1962" i="1"/>
  <c r="I1959" i="1" a="1"/>
  <c r="I1959" i="1" s="1"/>
  <c r="K1960" i="1" a="1"/>
  <c r="K1960" i="1" s="1"/>
  <c r="P1961" i="1" a="1"/>
  <c r="P1961" i="1" s="1"/>
  <c r="O1961" i="1" a="1"/>
  <c r="O1961" i="1" s="1"/>
  <c r="F1961" i="1" a="1"/>
  <c r="F1961" i="1"/>
  <c r="Q1961" i="1" a="1"/>
  <c r="Q1961" i="1"/>
  <c r="H1961" i="1" a="1"/>
  <c r="H1961" i="1" s="1"/>
  <c r="P1960" i="1" a="1"/>
  <c r="P1960" i="1"/>
  <c r="H1960" i="1" a="1"/>
  <c r="H1960" i="1"/>
  <c r="L1963" i="1" a="1"/>
  <c r="L1963" i="1"/>
  <c r="K1963" i="1" a="1"/>
  <c r="K1963" i="1"/>
  <c r="Q1962" i="1" a="1"/>
  <c r="Q1962" i="1"/>
  <c r="K1961" i="1" a="1"/>
  <c r="K1961" i="1" s="1"/>
  <c r="G1961" i="1" a="1"/>
  <c r="G1961" i="1"/>
  <c r="O1960" i="1" a="1"/>
  <c r="O1960" i="1"/>
  <c r="N1959" i="1" a="1"/>
  <c r="N1959" i="1" s="1"/>
  <c r="P1958" i="1" a="1"/>
  <c r="P1958" i="1" s="1"/>
  <c r="H1959" i="1" a="1"/>
  <c r="H1959" i="1" s="1"/>
  <c r="I1962" i="1" a="1"/>
  <c r="I1962" i="1" s="1"/>
  <c r="M1961" i="1" a="1"/>
  <c r="M1961" i="1" s="1"/>
  <c r="J1961" i="1" a="1"/>
  <c r="J1961" i="1" s="1"/>
  <c r="Q1960" i="1" a="1"/>
  <c r="Q1960" i="1"/>
  <c r="N1958" i="1" a="1"/>
  <c r="N1958" i="1" s="1"/>
  <c r="F1959" i="1" a="1"/>
  <c r="F1959" i="1" s="1"/>
  <c r="F1960" i="1" a="1"/>
  <c r="F1960" i="1"/>
  <c r="J1959" i="1" a="1"/>
  <c r="J1959" i="1" s="1"/>
  <c r="O1958" i="1" a="1"/>
  <c r="O1958" i="1" s="1"/>
  <c r="F1963" i="1" a="1"/>
  <c r="F1963" i="1" s="1"/>
  <c r="H1962" i="1" a="1"/>
  <c r="H1962" i="1"/>
  <c r="G1963" i="1" a="1"/>
  <c r="G1963" i="1" s="1"/>
  <c r="I1961" i="1" a="1"/>
  <c r="I1961" i="1" s="1"/>
  <c r="O1959" i="1" a="1"/>
  <c r="O1959" i="1" s="1"/>
  <c r="G1960" i="1" a="1"/>
  <c r="G1960" i="1" s="1"/>
  <c r="N1961" i="1" a="1"/>
  <c r="N1961" i="1"/>
  <c r="L1958" i="1" a="1"/>
  <c r="L1958" i="1"/>
  <c r="P1959" i="1" a="1"/>
  <c r="P1959" i="1" s="1"/>
  <c r="H1963" i="1" a="1"/>
  <c r="H1963" i="1"/>
  <c r="M1960" i="1" a="1"/>
  <c r="M1960" i="1" s="1"/>
  <c r="P1962" i="1" a="1"/>
  <c r="P1962" i="1" s="1"/>
  <c r="K1962" i="1" a="1"/>
  <c r="K1962" i="1" s="1"/>
  <c r="J1962" i="1" a="1"/>
  <c r="J1962" i="1" s="1"/>
  <c r="L1961" i="1" a="1"/>
  <c r="L1961" i="1"/>
  <c r="K1959" i="1" a="1"/>
  <c r="K1959" i="1"/>
  <c r="Q1958" i="1" a="1"/>
  <c r="Q1958" i="1" s="1"/>
  <c r="Q1955" i="1" a="1"/>
  <c r="Q1955" i="1"/>
  <c r="O1952" i="1" a="1"/>
  <c r="O1952" i="1"/>
  <c r="N1955" i="1" a="1"/>
  <c r="N1955" i="1" s="1"/>
  <c r="P1953" i="1" a="1"/>
  <c r="P1953" i="1" s="1"/>
  <c r="N1953" i="1" a="1"/>
  <c r="N1953" i="1" s="1"/>
  <c r="M1952" i="1" a="1"/>
  <c r="M1952" i="1" s="1"/>
  <c r="L1952" i="1" a="1"/>
  <c r="L1952" i="1"/>
  <c r="K1958" i="1" a="1"/>
  <c r="K1958" i="1"/>
  <c r="L1953" i="1" a="1"/>
  <c r="L1953" i="1" s="1"/>
  <c r="G1958" i="1" a="1"/>
  <c r="G1958" i="1" s="1"/>
  <c r="J1957" i="1" a="1"/>
  <c r="J1957" i="1" s="1"/>
  <c r="L1955" i="1" a="1"/>
  <c r="L1955" i="1" s="1"/>
  <c r="J1955" i="1" a="1"/>
  <c r="J1955" i="1" s="1"/>
  <c r="F1955" i="1" a="1"/>
  <c r="F1955" i="1"/>
  <c r="M1953" i="1" a="1"/>
  <c r="M1953" i="1" s="1"/>
  <c r="J1953" i="1" a="1"/>
  <c r="J1953" i="1"/>
  <c r="H1953" i="1" a="1"/>
  <c r="H1953" i="1"/>
  <c r="I1953" i="1" a="1"/>
  <c r="I1953" i="1"/>
  <c r="M1955" i="1" a="1"/>
  <c r="M1955" i="1"/>
  <c r="P1957" i="1" a="1"/>
  <c r="P1957" i="1"/>
  <c r="O1956" i="1" a="1"/>
  <c r="O1956" i="1" s="1"/>
  <c r="Q1956" i="1" a="1"/>
  <c r="Q1956" i="1"/>
  <c r="K1956" i="1" a="1"/>
  <c r="K1956" i="1" s="1"/>
  <c r="G1957" i="1" a="1"/>
  <c r="G1957" i="1"/>
  <c r="N1957" i="1" a="1"/>
  <c r="N1957" i="1" s="1"/>
  <c r="I1956" i="1" a="1"/>
  <c r="I1956" i="1" s="1"/>
  <c r="J1956" i="1" a="1"/>
  <c r="J1956" i="1" s="1"/>
  <c r="J1958" i="1" a="1"/>
  <c r="J1958" i="1"/>
  <c r="I1958" i="1" a="1"/>
  <c r="I1958" i="1"/>
  <c r="L1957" i="1" a="1"/>
  <c r="L1957" i="1"/>
  <c r="H1958" i="1" a="1"/>
  <c r="H1958" i="1"/>
  <c r="F1958" i="1" a="1"/>
  <c r="F1958" i="1" s="1"/>
  <c r="K1953" i="1" a="1"/>
  <c r="K1953" i="1" s="1"/>
  <c r="Q1957" i="1" a="1"/>
  <c r="Q1957" i="1" s="1"/>
  <c r="K1957" i="1" a="1"/>
  <c r="K1957" i="1" s="1"/>
  <c r="H1955" i="1" a="1"/>
  <c r="H1955" i="1"/>
  <c r="G1953" i="1" a="1"/>
  <c r="G1953" i="1"/>
  <c r="K1955" i="1" a="1"/>
  <c r="K1955" i="1"/>
  <c r="N1952" i="1" a="1"/>
  <c r="N1952" i="1" s="1"/>
  <c r="O1957" i="1" a="1"/>
  <c r="O1957" i="1"/>
  <c r="P1956" i="1" a="1"/>
  <c r="P1956" i="1" s="1"/>
  <c r="H1957" i="1" a="1"/>
  <c r="H1957" i="1" s="1"/>
  <c r="F1957" i="1" a="1"/>
  <c r="F1957" i="1" s="1"/>
  <c r="G1956" i="1" a="1"/>
  <c r="G1956" i="1"/>
  <c r="F1956" i="1" a="1"/>
  <c r="F1956" i="1"/>
  <c r="Q1952" i="1" a="1"/>
  <c r="Q1952" i="1"/>
  <c r="I1955" i="1" a="1"/>
  <c r="I1955" i="1"/>
  <c r="O1953" i="1" a="1"/>
  <c r="O1953" i="1"/>
  <c r="N1956" i="1" a="1"/>
  <c r="N1956" i="1"/>
  <c r="P1955" i="1" a="1"/>
  <c r="P1955" i="1" s="1"/>
  <c r="P1952" i="1" a="1"/>
  <c r="P1952" i="1"/>
  <c r="M1957" i="1" a="1"/>
  <c r="M1957" i="1"/>
  <c r="G1955" i="1" a="1"/>
  <c r="G1955" i="1" s="1"/>
  <c r="F1953" i="1" a="1"/>
  <c r="F1953" i="1" s="1"/>
  <c r="I1957" i="1" a="1"/>
  <c r="I1957" i="1"/>
  <c r="Q1953" i="1" a="1"/>
  <c r="Q1953" i="1"/>
  <c r="O1955" i="1" a="1"/>
  <c r="O1955" i="1"/>
  <c r="M1956" i="1" a="1"/>
  <c r="M1956" i="1"/>
  <c r="L1956" i="1" a="1"/>
  <c r="L1956" i="1" s="1"/>
  <c r="H1956" i="1" a="1"/>
  <c r="H1956" i="1" s="1"/>
  <c r="Q1947" i="1" a="1"/>
  <c r="Q1947" i="1"/>
  <c r="O1951" i="1" a="1"/>
  <c r="O1951" i="1" s="1"/>
  <c r="G1949" i="1" a="1"/>
  <c r="G1949" i="1" s="1"/>
  <c r="H1951" i="1" a="1"/>
  <c r="H1951" i="1" s="1"/>
  <c r="M1951" i="1" a="1"/>
  <c r="M1951" i="1"/>
  <c r="M1949" i="1" a="1"/>
  <c r="M1949" i="1"/>
  <c r="L1947" i="1" a="1"/>
  <c r="L1947" i="1" s="1"/>
  <c r="Q1950" i="1" a="1"/>
  <c r="Q1950" i="1" s="1"/>
  <c r="O1947" i="1" a="1"/>
  <c r="O1947" i="1" s="1"/>
  <c r="K1950" i="1" a="1"/>
  <c r="K1950" i="1" s="1"/>
  <c r="P1948" i="1" a="1"/>
  <c r="P1948" i="1"/>
  <c r="L1949" i="1" a="1"/>
  <c r="L1949" i="1" s="1"/>
  <c r="N1949" i="1" a="1"/>
  <c r="N1949" i="1" s="1"/>
  <c r="M1948" i="1" a="1"/>
  <c r="M1948" i="1" s="1"/>
  <c r="K1951" i="1" a="1"/>
  <c r="K1951" i="1" s="1"/>
  <c r="I1947" i="1" a="1"/>
  <c r="I1947" i="1" s="1"/>
  <c r="O1950" i="1" a="1"/>
  <c r="O1950" i="1"/>
  <c r="J1949" i="1" a="1"/>
  <c r="J1949" i="1"/>
  <c r="F1950" i="1" a="1"/>
  <c r="F1950" i="1" s="1"/>
  <c r="Q1949" i="1" a="1"/>
  <c r="Q1949" i="1"/>
  <c r="Q1948" i="1" a="1"/>
  <c r="Q1948" i="1" s="1"/>
  <c r="I1948" i="1" a="1"/>
  <c r="I1948" i="1" s="1"/>
  <c r="F1948" i="1" a="1"/>
  <c r="F1948" i="1" s="1"/>
  <c r="P1947" i="1" a="1"/>
  <c r="P1947" i="1" s="1"/>
  <c r="O1948" i="1" a="1"/>
  <c r="O1948" i="1" s="1"/>
  <c r="J1948" i="1" a="1"/>
  <c r="J1948" i="1"/>
  <c r="N1947" i="1" a="1"/>
  <c r="N1947" i="1" s="1"/>
  <c r="M1950" i="1" a="1"/>
  <c r="M1950" i="1"/>
  <c r="F1949" i="1" a="1"/>
  <c r="F1949" i="1" s="1"/>
  <c r="K1952" i="1" a="1"/>
  <c r="K1952" i="1" s="1"/>
  <c r="J1952" i="1" a="1"/>
  <c r="J1952" i="1" s="1"/>
  <c r="H1952" i="1" a="1"/>
  <c r="H1952" i="1" s="1"/>
  <c r="K1947" i="1" a="1"/>
  <c r="K1947" i="1" s="1"/>
  <c r="G1952" i="1" a="1"/>
  <c r="G1952" i="1"/>
  <c r="F1952" i="1" a="1"/>
  <c r="F1952" i="1" s="1"/>
  <c r="G1951" i="1" a="1"/>
  <c r="G1951" i="1"/>
  <c r="Q1951" i="1" a="1"/>
  <c r="Q1951" i="1"/>
  <c r="P1950" i="1" a="1"/>
  <c r="P1950" i="1" s="1"/>
  <c r="N1951" i="1" a="1"/>
  <c r="N1951" i="1" s="1"/>
  <c r="I1950" i="1" a="1"/>
  <c r="I1950" i="1" s="1"/>
  <c r="K1949" i="1" a="1"/>
  <c r="K1949" i="1" s="1"/>
  <c r="H1948" i="1" a="1"/>
  <c r="H1948" i="1"/>
  <c r="J1947" i="1" a="1"/>
  <c r="J1947" i="1"/>
  <c r="P1949" i="1" a="1"/>
  <c r="P1949" i="1" s="1"/>
  <c r="O1949" i="1" a="1"/>
  <c r="O1949" i="1" s="1"/>
  <c r="N1950" i="1" a="1"/>
  <c r="N1950" i="1"/>
  <c r="J1950" i="1" a="1"/>
  <c r="J1950" i="1"/>
  <c r="H1949" i="1" a="1"/>
  <c r="H1949" i="1" s="1"/>
  <c r="H1950" i="1" a="1"/>
  <c r="H1950" i="1" s="1"/>
  <c r="G1950" i="1" a="1"/>
  <c r="G1950" i="1" s="1"/>
  <c r="M1947" i="1" a="1"/>
  <c r="M1947" i="1" s="1"/>
  <c r="I1951" i="1" a="1"/>
  <c r="I1951" i="1" s="1"/>
  <c r="F1951" i="1" a="1"/>
  <c r="F1951" i="1" s="1"/>
  <c r="G1948" i="1" a="1"/>
  <c r="G1948" i="1" s="1"/>
  <c r="I1949" i="1" a="1"/>
  <c r="I1949" i="1" s="1"/>
  <c r="I1952" i="1" a="1"/>
  <c r="I1952" i="1" s="1"/>
  <c r="L1950" i="1" a="1"/>
  <c r="L1950" i="1"/>
  <c r="J1951" i="1" a="1"/>
  <c r="J1951" i="1" s="1"/>
  <c r="H1947" i="1" a="1"/>
  <c r="H1947" i="1" s="1"/>
  <c r="L1948" i="1" a="1"/>
  <c r="L1948" i="1" s="1"/>
  <c r="P1951" i="1" a="1"/>
  <c r="P1951" i="1" s="1"/>
  <c r="L1951" i="1" a="1"/>
  <c r="L1951" i="1" s="1"/>
  <c r="K1948" i="1" a="1"/>
  <c r="K1948" i="1" s="1"/>
  <c r="N1948" i="1" a="1"/>
  <c r="N1948" i="1"/>
  <c r="G1945" i="1" a="1"/>
  <c r="G1945" i="1" s="1"/>
  <c r="P1945" i="1" a="1"/>
  <c r="P1945" i="1" s="1"/>
  <c r="P1946" i="1" a="1"/>
  <c r="P1946" i="1" s="1"/>
  <c r="Q1946" i="1" a="1"/>
  <c r="Q1946" i="1" s="1"/>
  <c r="N1946" i="1" a="1"/>
  <c r="N1946" i="1" s="1"/>
  <c r="J1946" i="1" a="1"/>
  <c r="J1946" i="1" s="1"/>
  <c r="L1945" i="1" a="1"/>
  <c r="L1945" i="1" s="1"/>
  <c r="N1944" i="1" a="1"/>
  <c r="N1944" i="1" s="1"/>
  <c r="Q1944" i="1" a="1"/>
  <c r="Q1944" i="1"/>
  <c r="M1946" i="1" a="1"/>
  <c r="M1946" i="1"/>
  <c r="K1946" i="1" a="1"/>
  <c r="K1946" i="1"/>
  <c r="G1946" i="1" a="1"/>
  <c r="G1946" i="1"/>
  <c r="Q1945" i="1" a="1"/>
  <c r="Q1945" i="1" s="1"/>
  <c r="K1945" i="1" a="1"/>
  <c r="K1945" i="1"/>
  <c r="I1945" i="1" a="1"/>
  <c r="I1945" i="1"/>
  <c r="F1944" i="1" a="1"/>
  <c r="F1944" i="1" s="1"/>
  <c r="H1945" i="1" a="1"/>
  <c r="H1945" i="1"/>
  <c r="K1944" i="1" a="1"/>
  <c r="K1944" i="1"/>
  <c r="G1947" i="1" a="1"/>
  <c r="G1947" i="1"/>
  <c r="F1946" i="1" a="1"/>
  <c r="F1946" i="1"/>
  <c r="J1944" i="1" a="1"/>
  <c r="J1944" i="1"/>
  <c r="F1947" i="1" a="1"/>
  <c r="F1947" i="1"/>
  <c r="O1946" i="1" a="1"/>
  <c r="O1946" i="1"/>
  <c r="L1946" i="1" a="1"/>
  <c r="L1946" i="1" s="1"/>
  <c r="I1946" i="1" a="1"/>
  <c r="I1946" i="1" s="1"/>
  <c r="M1945" i="1" a="1"/>
  <c r="M1945" i="1" s="1"/>
  <c r="L1944" i="1" a="1"/>
  <c r="L1944" i="1" s="1"/>
  <c r="H1946" i="1" a="1"/>
  <c r="H1946" i="1" s="1"/>
  <c r="F1945" i="1" a="1"/>
  <c r="F1945" i="1"/>
  <c r="P1943" i="1" a="1"/>
  <c r="P1943" i="1"/>
  <c r="O1944" i="1" a="1"/>
  <c r="O1944" i="1"/>
  <c r="O1945" i="1" a="1"/>
  <c r="O1945" i="1" s="1"/>
  <c r="N1945" i="1" a="1"/>
  <c r="N1945" i="1"/>
  <c r="M1944" i="1" a="1"/>
  <c r="M1944" i="1"/>
  <c r="J1945" i="1" a="1"/>
  <c r="J1945" i="1"/>
  <c r="I1944" i="1" a="1"/>
  <c r="I1944" i="1"/>
  <c r="P1944" i="1" a="1"/>
  <c r="P1944" i="1"/>
  <c r="H1944" i="1" a="1"/>
  <c r="H1944" i="1"/>
  <c r="G1944" i="1" a="1"/>
  <c r="G1944" i="1" s="1"/>
  <c r="Q1943" i="1" a="1"/>
  <c r="Q1943" i="1"/>
  <c r="O1943" i="1" a="1"/>
  <c r="O1943" i="1" s="1"/>
  <c r="N1943" i="1" a="1"/>
  <c r="N1943" i="1" s="1"/>
  <c r="L1943" i="1" a="1"/>
  <c r="L1943" i="1"/>
  <c r="M1943" i="1" a="1"/>
  <c r="M1943" i="1"/>
  <c r="H1943" i="1" a="1"/>
  <c r="H1943" i="1"/>
  <c r="N1942" i="1" a="1"/>
  <c r="N1942" i="1"/>
  <c r="G1939" i="1" a="1"/>
  <c r="G1939" i="1" s="1"/>
  <c r="Q1940" i="1" a="1"/>
  <c r="Q1940" i="1"/>
  <c r="G1943" i="1" a="1"/>
  <c r="G1943" i="1"/>
  <c r="F1943" i="1" a="1"/>
  <c r="F1943" i="1" s="1"/>
  <c r="J1939" i="1" a="1"/>
  <c r="J1939" i="1" s="1"/>
  <c r="N1940" i="1" a="1"/>
  <c r="N1940" i="1" s="1"/>
  <c r="J1942" i="1" a="1"/>
  <c r="J1942" i="1" s="1"/>
  <c r="O1941" i="1" a="1"/>
  <c r="O1941" i="1" s="1"/>
  <c r="P1942" i="1" a="1"/>
  <c r="P1942" i="1" s="1"/>
  <c r="Q1939" i="1" a="1"/>
  <c r="Q1939" i="1"/>
  <c r="O1942" i="1" a="1"/>
  <c r="O1942" i="1" s="1"/>
  <c r="I1942" i="1" a="1"/>
  <c r="I1942" i="1"/>
  <c r="M1940" i="1" a="1"/>
  <c r="M1940" i="1"/>
  <c r="I1940" i="1" a="1"/>
  <c r="I1940" i="1"/>
  <c r="F1940" i="1" a="1"/>
  <c r="F1940" i="1" s="1"/>
  <c r="M1942" i="1" a="1"/>
  <c r="M1942" i="1" s="1"/>
  <c r="H1942" i="1" a="1"/>
  <c r="H1942" i="1"/>
  <c r="K1940" i="1" a="1"/>
  <c r="K1940" i="1"/>
  <c r="M1939" i="1" a="1"/>
  <c r="M1939" i="1" s="1"/>
  <c r="N1941" i="1" a="1"/>
  <c r="N1941" i="1"/>
  <c r="F1941" i="1" a="1"/>
  <c r="F1941" i="1"/>
  <c r="J1941" i="1" a="1"/>
  <c r="J1941" i="1"/>
  <c r="K1942" i="1" a="1"/>
  <c r="K1942" i="1" s="1"/>
  <c r="Q1941" i="1" a="1"/>
  <c r="Q1941" i="1" s="1"/>
  <c r="O1939" i="1" a="1"/>
  <c r="O1939" i="1" s="1"/>
  <c r="P1940" i="1" a="1"/>
  <c r="P1940" i="1"/>
  <c r="J1940" i="1" a="1"/>
  <c r="J1940" i="1" s="1"/>
  <c r="P1939" i="1" a="1"/>
  <c r="P1939" i="1"/>
  <c r="L1940" i="1" a="1"/>
  <c r="L1940" i="1"/>
  <c r="G1941" i="1" a="1"/>
  <c r="G1941" i="1" s="1"/>
  <c r="O1940" i="1" a="1"/>
  <c r="O1940" i="1" s="1"/>
  <c r="G1940" i="1" a="1"/>
  <c r="G1940" i="1" s="1"/>
  <c r="K1943" i="1" a="1"/>
  <c r="K1943" i="1" s="1"/>
  <c r="K1939" i="1" a="1"/>
  <c r="K1939" i="1" s="1"/>
  <c r="J1943" i="1" a="1"/>
  <c r="J1943" i="1"/>
  <c r="L1942" i="1" a="1"/>
  <c r="L1942" i="1"/>
  <c r="M1941" i="1" a="1"/>
  <c r="M1941" i="1" s="1"/>
  <c r="H1939" i="1" a="1"/>
  <c r="H1939" i="1"/>
  <c r="K1941" i="1" a="1"/>
  <c r="K1941" i="1"/>
  <c r="L1939" i="1" a="1"/>
  <c r="L1939" i="1" s="1"/>
  <c r="L1941" i="1" a="1"/>
  <c r="L1941" i="1" s="1"/>
  <c r="I1941" i="1" a="1"/>
  <c r="I1941" i="1" s="1"/>
  <c r="Q1938" i="1" a="1"/>
  <c r="Q1938" i="1"/>
  <c r="G1942" i="1" a="1"/>
  <c r="G1942" i="1"/>
  <c r="F1942" i="1" a="1"/>
  <c r="F1942" i="1" s="1"/>
  <c r="F1939" i="1" a="1"/>
  <c r="F1939" i="1" s="1"/>
  <c r="I1939" i="1" a="1"/>
  <c r="I1939" i="1" s="1"/>
  <c r="N1939" i="1" a="1"/>
  <c r="N1939" i="1" s="1"/>
  <c r="H1941" i="1" a="1"/>
  <c r="H1941" i="1" s="1"/>
  <c r="H1940" i="1" a="1"/>
  <c r="H1940" i="1"/>
  <c r="P1941" i="1" a="1"/>
  <c r="P1941" i="1"/>
  <c r="Q1942" i="1" a="1"/>
  <c r="Q1942" i="1"/>
  <c r="I1943" i="1" a="1"/>
  <c r="I1943" i="1"/>
  <c r="L1934" i="1" a="1"/>
  <c r="L1934" i="1" s="1"/>
  <c r="O1934" i="1" a="1"/>
  <c r="O1934" i="1"/>
  <c r="I1934" i="1" a="1"/>
  <c r="I1934" i="1" s="1"/>
  <c r="F1934" i="1" a="1"/>
  <c r="F1934" i="1" s="1"/>
  <c r="I1936" i="1" a="1"/>
  <c r="I1936" i="1"/>
  <c r="N1936" i="1" a="1"/>
  <c r="N1936" i="1" s="1"/>
  <c r="L1935" i="1" a="1"/>
  <c r="L1935" i="1"/>
  <c r="I1935" i="1" a="1"/>
  <c r="I1935" i="1"/>
  <c r="H1935" i="1" a="1"/>
  <c r="H1935" i="1"/>
  <c r="N1934" i="1" a="1"/>
  <c r="N1934" i="1" s="1"/>
  <c r="Q1933" i="1" a="1"/>
  <c r="Q1933" i="1" s="1"/>
  <c r="M1934" i="1" a="1"/>
  <c r="M1934" i="1" s="1"/>
  <c r="J1934" i="1" a="1"/>
  <c r="J1934" i="1" s="1"/>
  <c r="P1938" i="1" a="1"/>
  <c r="P1938" i="1"/>
  <c r="O1938" i="1" a="1"/>
  <c r="O1938" i="1" s="1"/>
  <c r="M1933" i="1" a="1"/>
  <c r="M1933" i="1"/>
  <c r="N1938" i="1" a="1"/>
  <c r="N1938" i="1"/>
  <c r="M1938" i="1" a="1"/>
  <c r="M1938" i="1"/>
  <c r="L1938" i="1" a="1"/>
  <c r="L1938" i="1" s="1"/>
  <c r="K1938" i="1" a="1"/>
  <c r="K1938" i="1" s="1"/>
  <c r="L1937" i="1" a="1"/>
  <c r="L1937" i="1"/>
  <c r="I1937" i="1" a="1"/>
  <c r="I1937" i="1" s="1"/>
  <c r="J1938" i="1" a="1"/>
  <c r="J1938" i="1"/>
  <c r="O1935" i="1" a="1"/>
  <c r="O1935" i="1"/>
  <c r="M1937" i="1" a="1"/>
  <c r="M1937" i="1"/>
  <c r="G1937" i="1" a="1"/>
  <c r="G1937" i="1" s="1"/>
  <c r="F1937" i="1" a="1"/>
  <c r="F1937" i="1"/>
  <c r="F1935" i="1" a="1"/>
  <c r="F1935" i="1"/>
  <c r="P1936" i="1" a="1"/>
  <c r="P1936" i="1" s="1"/>
  <c r="H1936" i="1" a="1"/>
  <c r="H1936" i="1"/>
  <c r="H1934" i="1" a="1"/>
  <c r="H1934" i="1"/>
  <c r="G1936" i="1" a="1"/>
  <c r="G1936" i="1"/>
  <c r="O1933" i="1" a="1"/>
  <c r="O1933" i="1"/>
  <c r="K1935" i="1" a="1"/>
  <c r="K1935" i="1" s="1"/>
  <c r="I1938" i="1" a="1"/>
  <c r="I1938" i="1" s="1"/>
  <c r="H1938" i="1" a="1"/>
  <c r="H1938" i="1"/>
  <c r="Q1937" i="1" a="1"/>
  <c r="Q1937" i="1" s="1"/>
  <c r="J1936" i="1" a="1"/>
  <c r="J1936" i="1"/>
  <c r="K1936" i="1" a="1"/>
  <c r="K1936" i="1"/>
  <c r="Q1936" i="1" a="1"/>
  <c r="Q1936" i="1" s="1"/>
  <c r="L1936" i="1" a="1"/>
  <c r="L1936" i="1" s="1"/>
  <c r="Q1935" i="1" a="1"/>
  <c r="Q1935" i="1" s="1"/>
  <c r="P1934" i="1" a="1"/>
  <c r="P1934" i="1" s="1"/>
  <c r="G1934" i="1" a="1"/>
  <c r="G1934" i="1"/>
  <c r="N1935" i="1" a="1"/>
  <c r="N1935" i="1"/>
  <c r="K1934" i="1" a="1"/>
  <c r="K1934" i="1"/>
  <c r="P1935" i="1" a="1"/>
  <c r="P1935" i="1"/>
  <c r="G1938" i="1" a="1"/>
  <c r="G1938" i="1"/>
  <c r="M1936" i="1" a="1"/>
  <c r="M1936" i="1" s="1"/>
  <c r="F1938" i="1" a="1"/>
  <c r="F1938" i="1" s="1"/>
  <c r="H1937" i="1" a="1"/>
  <c r="H1937" i="1" s="1"/>
  <c r="P1937" i="1" a="1"/>
  <c r="P1937" i="1" s="1"/>
  <c r="G1935" i="1" a="1"/>
  <c r="G1935" i="1"/>
  <c r="O1937" i="1" a="1"/>
  <c r="O1937" i="1"/>
  <c r="J1935" i="1" a="1"/>
  <c r="J1935" i="1" s="1"/>
  <c r="N1937" i="1" a="1"/>
  <c r="N1937" i="1"/>
  <c r="K1937" i="1" a="1"/>
  <c r="K1937" i="1" s="1"/>
  <c r="J1937" i="1" a="1"/>
  <c r="J1937" i="1" s="1"/>
  <c r="O1936" i="1" a="1"/>
  <c r="O1936" i="1"/>
  <c r="M1935" i="1" a="1"/>
  <c r="M1935" i="1"/>
  <c r="Q1934" i="1" a="1"/>
  <c r="Q1934" i="1" s="1"/>
  <c r="P1933" i="1" a="1"/>
  <c r="P1933" i="1" s="1"/>
  <c r="N1933" i="1" a="1"/>
  <c r="N1933" i="1" s="1"/>
  <c r="F1936" i="1" a="1"/>
  <c r="F1936" i="1"/>
  <c r="F1933" i="1" a="1"/>
  <c r="F1933" i="1" s="1"/>
  <c r="O1931" i="1" a="1"/>
  <c r="O1931" i="1"/>
  <c r="I1931" i="1" a="1"/>
  <c r="I1931" i="1"/>
  <c r="N1931" i="1" a="1"/>
  <c r="N1931" i="1" s="1"/>
  <c r="N1932" i="1" a="1"/>
  <c r="N1932" i="1"/>
  <c r="Q1932" i="1" a="1"/>
  <c r="Q1932" i="1" s="1"/>
  <c r="Q1930" i="1" a="1"/>
  <c r="Q1930" i="1" s="1"/>
  <c r="Q1931" i="1" a="1"/>
  <c r="Q1931" i="1" s="1"/>
  <c r="O1932" i="1" a="1"/>
  <c r="O1932" i="1"/>
  <c r="G1932" i="1" a="1"/>
  <c r="G1932" i="1"/>
  <c r="M1932" i="1" a="1"/>
  <c r="M1932" i="1" s="1"/>
  <c r="L1930" i="1" a="1"/>
  <c r="L1930" i="1" s="1"/>
  <c r="H1931" i="1" a="1"/>
  <c r="H1931" i="1" s="1"/>
  <c r="G1931" i="1" a="1"/>
  <c r="G1931" i="1" s="1"/>
  <c r="M1930" i="1" a="1"/>
  <c r="M1930" i="1" s="1"/>
  <c r="F1931" i="1" a="1"/>
  <c r="F1931" i="1" s="1"/>
  <c r="J1932" i="1" a="1"/>
  <c r="J1932" i="1"/>
  <c r="H1932" i="1" a="1"/>
  <c r="H1932" i="1"/>
  <c r="I1932" i="1" a="1"/>
  <c r="I1932" i="1" s="1"/>
  <c r="L1931" i="1" a="1"/>
  <c r="L1931" i="1"/>
  <c r="F1932" i="1" a="1"/>
  <c r="F1932" i="1" s="1"/>
  <c r="N1930" i="1" a="1"/>
  <c r="N1930" i="1" s="1"/>
  <c r="L1932" i="1" a="1"/>
  <c r="L1932" i="1" s="1"/>
  <c r="G1933" i="1" a="1"/>
  <c r="G1933" i="1"/>
  <c r="M1931" i="1" a="1"/>
  <c r="M1931" i="1"/>
  <c r="P1932" i="1" a="1"/>
  <c r="P1932" i="1"/>
  <c r="J1931" i="1" a="1"/>
  <c r="J1931" i="1"/>
  <c r="O1930" i="1" a="1"/>
  <c r="O1930" i="1"/>
  <c r="P1930" i="1" a="1"/>
  <c r="P1930" i="1"/>
  <c r="P1931" i="1" a="1"/>
  <c r="P1931" i="1" s="1"/>
  <c r="K1931" i="1" a="1"/>
  <c r="K1931" i="1" s="1"/>
  <c r="K1932" i="1" a="1"/>
  <c r="K1932" i="1"/>
  <c r="K1930" i="1" a="1"/>
  <c r="K1930" i="1" s="1"/>
  <c r="L1933" i="1" a="1"/>
  <c r="L1933" i="1"/>
  <c r="K1933" i="1" a="1"/>
  <c r="K1933" i="1" s="1"/>
  <c r="J1933" i="1" a="1"/>
  <c r="J1933" i="1"/>
  <c r="I1933" i="1" a="1"/>
  <c r="I1933" i="1" s="1"/>
  <c r="H1933" i="1" a="1"/>
  <c r="H1933" i="1" s="1"/>
  <c r="M1927" i="1" a="1"/>
  <c r="M1927" i="1"/>
  <c r="K1927" i="1" a="1"/>
  <c r="K1927" i="1" s="1"/>
  <c r="K1928" i="1" a="1"/>
  <c r="K1928" i="1" s="1"/>
  <c r="H1927" i="1" a="1"/>
  <c r="H1927" i="1"/>
  <c r="J1930" i="1" a="1"/>
  <c r="J1930" i="1" s="1"/>
  <c r="F1930" i="1" a="1"/>
  <c r="F1930" i="1" s="1"/>
  <c r="P1929" i="1" a="1"/>
  <c r="P1929" i="1" s="1"/>
  <c r="O1927" i="1" a="1"/>
  <c r="O1927" i="1"/>
  <c r="O1926" i="1" a="1"/>
  <c r="O1926" i="1"/>
  <c r="N1927" i="1" a="1"/>
  <c r="N1927" i="1" s="1"/>
  <c r="I1930" i="1" a="1"/>
  <c r="I1930" i="1" s="1"/>
  <c r="G1930" i="1" a="1"/>
  <c r="G1930" i="1" s="1"/>
  <c r="L1929" i="1" a="1"/>
  <c r="L1929" i="1"/>
  <c r="M1929" i="1" a="1"/>
  <c r="M1929" i="1"/>
  <c r="I1928" i="1" a="1"/>
  <c r="I1928" i="1" s="1"/>
  <c r="G1928" i="1" a="1"/>
  <c r="G1928" i="1" s="1"/>
  <c r="M1928" i="1" a="1"/>
  <c r="M1928" i="1" s="1"/>
  <c r="F1929" i="1" a="1"/>
  <c r="F1929" i="1" s="1"/>
  <c r="P1928" i="1" a="1"/>
  <c r="P1928" i="1"/>
  <c r="N1928" i="1" a="1"/>
  <c r="N1928" i="1" s="1"/>
  <c r="I1927" i="1" a="1"/>
  <c r="I1927" i="1" s="1"/>
  <c r="Q1926" i="1" a="1"/>
  <c r="Q1926" i="1" s="1"/>
  <c r="N1926" i="1" a="1"/>
  <c r="N1926" i="1"/>
  <c r="H1930" i="1" a="1"/>
  <c r="H1930" i="1"/>
  <c r="Q1929" i="1" a="1"/>
  <c r="Q1929" i="1" s="1"/>
  <c r="Q1928" i="1" a="1"/>
  <c r="Q1928" i="1" s="1"/>
  <c r="Q1927" i="1" a="1"/>
  <c r="Q1927" i="1"/>
  <c r="J1927" i="1" a="1"/>
  <c r="J1927" i="1" s="1"/>
  <c r="F1927" i="1" a="1"/>
  <c r="F1927" i="1" s="1"/>
  <c r="O1929" i="1" a="1"/>
  <c r="O1929" i="1"/>
  <c r="O1928" i="1" a="1"/>
  <c r="O1928" i="1"/>
  <c r="N1929" i="1" a="1"/>
  <c r="N1929" i="1"/>
  <c r="L1927" i="1" a="1"/>
  <c r="L1927" i="1"/>
  <c r="G1927" i="1" a="1"/>
  <c r="G1927" i="1"/>
  <c r="F1928" i="1" a="1"/>
  <c r="F1928" i="1"/>
  <c r="P1926" i="1" a="1"/>
  <c r="P1926" i="1" s="1"/>
  <c r="L1928" i="1" a="1"/>
  <c r="L1928" i="1" s="1"/>
  <c r="I1929" i="1" a="1"/>
  <c r="I1929" i="1"/>
  <c r="K1929" i="1" a="1"/>
  <c r="K1929" i="1" s="1"/>
  <c r="G1929" i="1" a="1"/>
  <c r="G1929" i="1" s="1"/>
  <c r="M1926" i="1" a="1"/>
  <c r="M1926" i="1"/>
  <c r="P1927" i="1" a="1"/>
  <c r="P1927" i="1"/>
  <c r="H1928" i="1" a="1"/>
  <c r="H1928" i="1"/>
  <c r="J1929" i="1" a="1"/>
  <c r="J1929" i="1" s="1"/>
  <c r="H1929" i="1" a="1"/>
  <c r="H1929" i="1" s="1"/>
  <c r="J1928" i="1" a="1"/>
  <c r="J1928" i="1" s="1"/>
  <c r="Q1923" i="1" a="1"/>
  <c r="Q1923" i="1" s="1"/>
  <c r="Q1925" i="1" a="1"/>
  <c r="Q1925" i="1"/>
  <c r="L1924" i="1" a="1"/>
  <c r="L1924" i="1" s="1"/>
  <c r="I1925" i="1" a="1"/>
  <c r="I1925" i="1" s="1"/>
  <c r="J1924" i="1" a="1"/>
  <c r="J1924" i="1" s="1"/>
  <c r="M1923" i="1" a="1"/>
  <c r="M1923" i="1"/>
  <c r="H1924" i="1" a="1"/>
  <c r="H1924" i="1"/>
  <c r="K1924" i="1" a="1"/>
  <c r="K1924" i="1" s="1"/>
  <c r="P1925" i="1" a="1"/>
  <c r="P1925" i="1"/>
  <c r="O1925" i="1" a="1"/>
  <c r="O1925" i="1"/>
  <c r="P1923" i="1" a="1"/>
  <c r="P1923" i="1"/>
  <c r="M1925" i="1" a="1"/>
  <c r="M1925" i="1" s="1"/>
  <c r="H1925" i="1" a="1"/>
  <c r="H1925" i="1"/>
  <c r="L1925" i="1" a="1"/>
  <c r="L1925" i="1"/>
  <c r="N1922" i="1" a="1"/>
  <c r="N1922" i="1"/>
  <c r="M1924" i="1" a="1"/>
  <c r="M1924" i="1"/>
  <c r="K1923" i="1" a="1"/>
  <c r="K1923" i="1" s="1"/>
  <c r="H1923" i="1" a="1"/>
  <c r="H1923" i="1"/>
  <c r="P1922" i="1" a="1"/>
  <c r="P1922" i="1" s="1"/>
  <c r="J1923" i="1" a="1"/>
  <c r="J1923" i="1" s="1"/>
  <c r="O1922" i="1" a="1"/>
  <c r="O1922" i="1"/>
  <c r="G1926" i="1" a="1"/>
  <c r="G1926" i="1" s="1"/>
  <c r="N1924" i="1" a="1"/>
  <c r="N1924" i="1" s="1"/>
  <c r="J1925" i="1" a="1"/>
  <c r="J1925" i="1"/>
  <c r="Q1924" i="1" a="1"/>
  <c r="Q1924" i="1" s="1"/>
  <c r="G1925" i="1" a="1"/>
  <c r="G1925" i="1"/>
  <c r="I1924" i="1" a="1"/>
  <c r="I1924" i="1" s="1"/>
  <c r="G1924" i="1" a="1"/>
  <c r="G1924" i="1" s="1"/>
  <c r="F1924" i="1" a="1"/>
  <c r="F1924" i="1" s="1"/>
  <c r="N1923" i="1" a="1"/>
  <c r="N1923" i="1" s="1"/>
  <c r="Q1922" i="1" a="1"/>
  <c r="Q1922" i="1"/>
  <c r="L1926" i="1" a="1"/>
  <c r="L1926" i="1" s="1"/>
  <c r="L1923" i="1" a="1"/>
  <c r="L1923" i="1" s="1"/>
  <c r="K1926" i="1" a="1"/>
  <c r="K1926" i="1" s="1"/>
  <c r="J1926" i="1" a="1"/>
  <c r="J1926" i="1"/>
  <c r="I1926" i="1" a="1"/>
  <c r="I1926" i="1" s="1"/>
  <c r="H1926" i="1" a="1"/>
  <c r="H1926" i="1" s="1"/>
  <c r="I1923" i="1" a="1"/>
  <c r="I1923" i="1"/>
  <c r="O1924" i="1" a="1"/>
  <c r="O1924" i="1"/>
  <c r="F1923" i="1" a="1"/>
  <c r="F1923" i="1" s="1"/>
  <c r="F1926" i="1" a="1"/>
  <c r="F1926" i="1" s="1"/>
  <c r="O1923" i="1" a="1"/>
  <c r="O1923" i="1"/>
  <c r="N1925" i="1" a="1"/>
  <c r="N1925" i="1"/>
  <c r="K1925" i="1" a="1"/>
  <c r="K1925" i="1"/>
  <c r="G1923" i="1" a="1"/>
  <c r="G1923" i="1"/>
  <c r="F1925" i="1" a="1"/>
  <c r="F1925" i="1" s="1"/>
  <c r="P1924" i="1" a="1"/>
  <c r="P1924" i="1"/>
  <c r="L1919" i="1" a="1"/>
  <c r="L1919" i="1" s="1"/>
  <c r="J1919" i="1" a="1"/>
  <c r="J1919" i="1" s="1"/>
  <c r="Q1918" i="1" a="1"/>
  <c r="Q1918" i="1" s="1"/>
  <c r="I1922" i="1" a="1"/>
  <c r="I1922" i="1"/>
  <c r="F1920" i="1" a="1"/>
  <c r="F1920" i="1" s="1"/>
  <c r="L1918" i="1" a="1"/>
  <c r="L1918" i="1"/>
  <c r="K1918" i="1" a="1"/>
  <c r="K1918" i="1" s="1"/>
  <c r="Q1920" i="1" a="1"/>
  <c r="Q1920" i="1"/>
  <c r="P1918" i="1" a="1"/>
  <c r="P1918" i="1" s="1"/>
  <c r="O1919" i="1" a="1"/>
  <c r="O1919" i="1" s="1"/>
  <c r="F1921" i="1" a="1"/>
  <c r="F1921" i="1" s="1"/>
  <c r="K1920" i="1" a="1"/>
  <c r="K1920" i="1" s="1"/>
  <c r="N1920" i="1" a="1"/>
  <c r="N1920" i="1"/>
  <c r="L1920" i="1" a="1"/>
  <c r="L1920" i="1" s="1"/>
  <c r="M1922" i="1" a="1"/>
  <c r="M1922" i="1" s="1"/>
  <c r="H1922" i="1" a="1"/>
  <c r="H1922" i="1" s="1"/>
  <c r="I1921" i="1" a="1"/>
  <c r="I1921" i="1" s="1"/>
  <c r="G1922" i="1" a="1"/>
  <c r="G1922" i="1"/>
  <c r="G1920" i="1" a="1"/>
  <c r="G1920" i="1" s="1"/>
  <c r="L1921" i="1" a="1"/>
  <c r="L1921" i="1"/>
  <c r="O1920" i="1" a="1"/>
  <c r="O1920" i="1"/>
  <c r="M1918" i="1" a="1"/>
  <c r="M1918" i="1"/>
  <c r="K1921" i="1" a="1"/>
  <c r="K1921" i="1" s="1"/>
  <c r="M1920" i="1" a="1"/>
  <c r="M1920" i="1"/>
  <c r="I1919" i="1" a="1"/>
  <c r="I1919" i="1"/>
  <c r="J1921" i="1" a="1"/>
  <c r="J1921" i="1"/>
  <c r="K1919" i="1" a="1"/>
  <c r="K1919" i="1"/>
  <c r="O1921" i="1" a="1"/>
  <c r="O1921" i="1" s="1"/>
  <c r="F1922" i="1" a="1"/>
  <c r="F1922" i="1"/>
  <c r="G1921" i="1" a="1"/>
  <c r="G1921" i="1" s="1"/>
  <c r="F1919" i="1" a="1"/>
  <c r="F1919" i="1" s="1"/>
  <c r="N1918" i="1" a="1"/>
  <c r="N1918" i="1"/>
  <c r="L1922" i="1" a="1"/>
  <c r="L1922" i="1"/>
  <c r="K1922" i="1" a="1"/>
  <c r="K1922" i="1" s="1"/>
  <c r="N1921" i="1" a="1"/>
  <c r="N1921" i="1"/>
  <c r="G1919" i="1" a="1"/>
  <c r="G1919" i="1"/>
  <c r="H1919" i="1" a="1"/>
  <c r="H1919" i="1" s="1"/>
  <c r="P1921" i="1" a="1"/>
  <c r="P1921" i="1" s="1"/>
  <c r="J1920" i="1" a="1"/>
  <c r="J1920" i="1" s="1"/>
  <c r="M1921" i="1" a="1"/>
  <c r="M1921" i="1" s="1"/>
  <c r="J1922" i="1" a="1"/>
  <c r="J1922" i="1" s="1"/>
  <c r="H1921" i="1" a="1"/>
  <c r="H1921" i="1"/>
  <c r="M1919" i="1" a="1"/>
  <c r="M1919" i="1" s="1"/>
  <c r="I1920" i="1" a="1"/>
  <c r="I1920" i="1" s="1"/>
  <c r="H1920" i="1" a="1"/>
  <c r="H1920" i="1" s="1"/>
  <c r="Q1919" i="1" a="1"/>
  <c r="Q1919" i="1" s="1"/>
  <c r="Q1921" i="1" a="1"/>
  <c r="Q1921" i="1"/>
  <c r="P1920" i="1" a="1"/>
  <c r="P1920" i="1" s="1"/>
  <c r="N1919" i="1" a="1"/>
  <c r="N1919" i="1"/>
  <c r="P1919" i="1" a="1"/>
  <c r="P1919" i="1"/>
  <c r="O1918" i="1" a="1"/>
  <c r="O1918" i="1" s="1"/>
  <c r="K1916" i="1" a="1"/>
  <c r="K1916" i="1" s="1"/>
  <c r="H1916" i="1" a="1"/>
  <c r="H1916" i="1"/>
  <c r="P1917" i="1" a="1"/>
  <c r="P1917" i="1"/>
  <c r="N1917" i="1" a="1"/>
  <c r="N1917" i="1" s="1"/>
  <c r="G1918" i="1" a="1"/>
  <c r="G1918" i="1"/>
  <c r="O1916" i="1" a="1"/>
  <c r="O1916" i="1"/>
  <c r="L1916" i="1" a="1"/>
  <c r="L1916" i="1"/>
  <c r="J1918" i="1" a="1"/>
  <c r="J1918" i="1" s="1"/>
  <c r="Q1917" i="1" a="1"/>
  <c r="Q1917" i="1" s="1"/>
  <c r="K1917" i="1" a="1"/>
  <c r="K1917" i="1"/>
  <c r="I1916" i="1" a="1"/>
  <c r="I1916" i="1"/>
  <c r="F1918" i="1" a="1"/>
  <c r="F1918" i="1" s="1"/>
  <c r="N1916" i="1" a="1"/>
  <c r="N1916" i="1"/>
  <c r="I1918" i="1" a="1"/>
  <c r="I1918" i="1" s="1"/>
  <c r="M1916" i="1" a="1"/>
  <c r="M1916" i="1"/>
  <c r="H1918" i="1" a="1"/>
  <c r="H1918" i="1" s="1"/>
  <c r="J1917" i="1" a="1"/>
  <c r="J1917" i="1" s="1"/>
  <c r="P1916" i="1" a="1"/>
  <c r="P1916" i="1"/>
  <c r="H1917" i="1" a="1"/>
  <c r="H1917" i="1" s="1"/>
  <c r="F1917" i="1" a="1"/>
  <c r="F1917" i="1"/>
  <c r="O1917" i="1" a="1"/>
  <c r="O1917" i="1" s="1"/>
  <c r="M1917" i="1" a="1"/>
  <c r="M1917" i="1" s="1"/>
  <c r="L1917" i="1" a="1"/>
  <c r="L1917" i="1" s="1"/>
  <c r="I1917" i="1" a="1"/>
  <c r="I1917" i="1" s="1"/>
  <c r="J1916" i="1" a="1"/>
  <c r="J1916" i="1"/>
  <c r="G1917" i="1" a="1"/>
  <c r="G1917" i="1" s="1"/>
  <c r="Q1916" i="1" a="1"/>
  <c r="Q1916" i="1"/>
  <c r="I1974" i="1" a="1"/>
  <c r="I1974" i="1"/>
  <c r="J1974" i="1" a="1"/>
  <c r="J1974" i="1"/>
  <c r="H1974" i="1" a="1"/>
  <c r="H1974" i="1" s="1"/>
  <c r="N1971" i="1" a="1"/>
  <c r="N1971" i="1"/>
  <c r="M1970" i="1" a="1"/>
  <c r="M1970" i="1"/>
  <c r="G1969" i="1" a="1"/>
  <c r="G1969" i="1"/>
  <c r="H1970" i="1" a="1"/>
  <c r="H1970" i="1"/>
  <c r="L1969" i="1" a="1"/>
  <c r="L1969" i="1"/>
  <c r="I1972" i="1" a="1"/>
  <c r="I1972" i="1" s="1"/>
  <c r="G1974" i="1" a="1"/>
  <c r="G1974" i="1" s="1"/>
  <c r="Q1971" i="1" a="1"/>
  <c r="Q1971" i="1"/>
  <c r="I1969" i="1" a="1"/>
  <c r="I1969" i="1"/>
  <c r="I1970" i="1" a="1"/>
  <c r="I1970" i="1"/>
  <c r="O1973" i="1" a="1"/>
  <c r="O1973" i="1" s="1"/>
  <c r="O1972" i="1" a="1"/>
  <c r="O1972" i="1"/>
  <c r="P1971" i="1" a="1"/>
  <c r="P1971" i="1" s="1"/>
  <c r="K1969" i="1" a="1"/>
  <c r="K1969" i="1" s="1"/>
  <c r="Q1970" i="1" a="1"/>
  <c r="Q1970" i="1" s="1"/>
  <c r="Q1973" i="1" a="1"/>
  <c r="Q1973" i="1" s="1"/>
  <c r="F1973" i="1" a="1"/>
  <c r="F1973" i="1"/>
  <c r="N1969" i="1" a="1"/>
  <c r="N1969" i="1" s="1"/>
  <c r="L1971" i="1" a="1"/>
  <c r="L1971" i="1"/>
  <c r="H1971" i="1" a="1"/>
  <c r="H1971" i="1" s="1"/>
  <c r="G1973" i="1" a="1"/>
  <c r="G1973" i="1"/>
  <c r="M1972" i="1" a="1"/>
  <c r="M1972" i="1" s="1"/>
  <c r="O1970" i="1" a="1"/>
  <c r="O1970" i="1" s="1"/>
  <c r="L1970" i="1" a="1"/>
  <c r="L1970" i="1"/>
  <c r="H1973" i="1" a="1"/>
  <c r="H1973" i="1" s="1"/>
  <c r="P1968" i="1" a="1"/>
  <c r="P1968" i="1"/>
  <c r="J1971" i="1" a="1"/>
  <c r="J1971" i="1"/>
  <c r="P1969" i="1" a="1"/>
  <c r="P1969" i="1"/>
  <c r="F1974" i="1" a="1"/>
  <c r="F1974" i="1" s="1"/>
  <c r="O1969" i="1" a="1"/>
  <c r="O1969" i="1"/>
  <c r="I1973" i="1" a="1"/>
  <c r="I1973" i="1"/>
  <c r="K1971" i="1" a="1"/>
  <c r="K1971" i="1" s="1"/>
  <c r="G1970" i="1" a="1"/>
  <c r="G1970" i="1"/>
  <c r="J1973" i="1" a="1"/>
  <c r="J1973" i="1" s="1"/>
  <c r="P1973" i="1" a="1"/>
  <c r="P1973" i="1" s="1"/>
  <c r="N1973" i="1" a="1"/>
  <c r="N1973" i="1" s="1"/>
  <c r="H1969" i="1" a="1"/>
  <c r="H1969" i="1"/>
  <c r="L1973" i="1" a="1"/>
  <c r="L1973" i="1"/>
  <c r="M1971" i="1" a="1"/>
  <c r="M1971" i="1"/>
  <c r="I1971" i="1" a="1"/>
  <c r="I1971" i="1" s="1"/>
  <c r="J1970" i="1" a="1"/>
  <c r="J1970" i="1"/>
  <c r="K1972" i="1" a="1"/>
  <c r="K1972" i="1" s="1"/>
  <c r="J1969" i="1" a="1"/>
  <c r="J1969" i="1"/>
  <c r="K1970" i="1" a="1"/>
  <c r="K1970" i="1" s="1"/>
  <c r="P1972" i="1" a="1"/>
  <c r="P1972" i="1" s="1"/>
  <c r="K1973" i="1" a="1"/>
  <c r="K1973" i="1"/>
  <c r="F1972" i="1" a="1"/>
  <c r="F1972" i="1" s="1"/>
  <c r="F1970" i="1" a="1"/>
  <c r="F1970" i="1" s="1"/>
  <c r="H1972" i="1" a="1"/>
  <c r="H1972" i="1" s="1"/>
  <c r="Q1972" i="1" a="1"/>
  <c r="Q1972" i="1"/>
  <c r="N1970" i="1" a="1"/>
  <c r="N1970" i="1" s="1"/>
  <c r="M1969" i="1" a="1"/>
  <c r="M1969" i="1" s="1"/>
  <c r="Q1969" i="1" a="1"/>
  <c r="Q1969" i="1"/>
  <c r="N1972" i="1" a="1"/>
  <c r="N1972" i="1" s="1"/>
  <c r="L1972" i="1" a="1"/>
  <c r="L1972" i="1"/>
  <c r="J1972" i="1" a="1"/>
  <c r="J1972" i="1"/>
  <c r="G1971" i="1" a="1"/>
  <c r="G1971" i="1" s="1"/>
  <c r="F1969" i="1" a="1"/>
  <c r="F1969" i="1" s="1"/>
  <c r="F1971" i="1" a="1"/>
  <c r="F1971" i="1"/>
  <c r="P1970" i="1" a="1"/>
  <c r="P1970" i="1"/>
  <c r="G1972" i="1" a="1"/>
  <c r="G1972" i="1"/>
  <c r="Q1968" i="1" a="1"/>
  <c r="Q1968" i="1" s="1"/>
  <c r="M1973" i="1" a="1"/>
  <c r="M1973" i="1"/>
  <c r="O1971" i="1" a="1"/>
  <c r="O1971" i="1" s="1"/>
  <c r="I2010" i="1" a="1"/>
  <c r="I2010" i="1" s="1"/>
  <c r="J2010" i="1" a="1"/>
  <c r="J2010" i="1"/>
  <c r="F2011" i="1" a="1"/>
  <c r="F2011" i="1"/>
  <c r="M2010" i="1" a="1"/>
  <c r="M2010" i="1"/>
  <c r="K2010" i="1" a="1"/>
  <c r="K2010" i="1"/>
  <c r="H2010" i="1" a="1"/>
  <c r="H2010" i="1" s="1"/>
  <c r="P2010" i="1" a="1"/>
  <c r="P2010" i="1" s="1"/>
  <c r="Q2010" i="1" a="1"/>
  <c r="Q2010" i="1" s="1"/>
  <c r="O2010" i="1" a="1"/>
  <c r="O2010" i="1" s="1"/>
  <c r="N2010" i="1" a="1"/>
  <c r="N2010" i="1"/>
  <c r="L2010" i="1" a="1"/>
  <c r="L2010" i="1"/>
  <c r="G2010" i="1" a="1"/>
  <c r="G2010" i="1"/>
  <c r="F2010" i="1" a="1"/>
  <c r="F2010" i="1" s="1"/>
  <c r="Q2005" i="1" a="1"/>
  <c r="Q2005" i="1"/>
  <c r="I2009" i="1" a="1"/>
  <c r="I2009" i="1" s="1"/>
  <c r="F2009" i="1" a="1"/>
  <c r="F2009" i="1" s="1"/>
  <c r="M2005" i="1" a="1"/>
  <c r="M2005" i="1"/>
  <c r="M2008" i="1" a="1"/>
  <c r="M2008" i="1"/>
  <c r="M2009" i="1" s="1" a="1"/>
  <c r="M2009" i="1" s="1"/>
  <c r="O2006" i="1" a="1"/>
  <c r="O2006" i="1" s="1"/>
  <c r="O2007" i="1" s="1" a="1"/>
  <c r="O2007" i="1" s="1"/>
  <c r="N2006" i="1" a="1"/>
  <c r="N2006" i="1"/>
  <c r="N2007" i="1" s="1" a="1"/>
  <c r="J2006" i="1" a="1"/>
  <c r="J2006" i="1" s="1"/>
  <c r="P2006" i="1" a="1"/>
  <c r="P2006" i="1"/>
  <c r="P2007" i="1" s="1" a="1"/>
  <c r="P2007" i="1" s="1"/>
  <c r="K2005" i="1" a="1"/>
  <c r="K2005" i="1"/>
  <c r="L2005" i="1" a="1"/>
  <c r="L2005" i="1" s="1"/>
  <c r="G2006" i="1" a="1"/>
  <c r="G2006" i="1"/>
  <c r="G2007" i="1" s="1" a="1"/>
  <c r="G2007" i="1" s="1"/>
  <c r="Q2008" i="1" a="1"/>
  <c r="Q2008" i="1" s="1"/>
  <c r="Q2009" i="1" s="1" a="1"/>
  <c r="Q2009" i="1" s="1"/>
  <c r="P2008" i="1" a="1"/>
  <c r="P2008" i="1" s="1"/>
  <c r="P2009" i="1" s="1" a="1"/>
  <c r="P2009" i="1" s="1"/>
  <c r="O2008" i="1" a="1"/>
  <c r="O2008" i="1" s="1"/>
  <c r="O2009" i="1" s="1" a="1"/>
  <c r="O2009" i="1" s="1"/>
  <c r="J2007" i="1" a="1"/>
  <c r="J2007" i="1" s="1"/>
  <c r="I2007" i="1" a="1"/>
  <c r="I2007" i="1" s="1"/>
  <c r="O2005" i="1" a="1"/>
  <c r="O2005" i="1"/>
  <c r="G2008" i="1" a="1"/>
  <c r="G2008" i="1" s="1"/>
  <c r="G2009" i="1" s="1" a="1"/>
  <c r="G2009" i="1" s="1"/>
  <c r="N2007" i="1"/>
  <c r="Q2006" i="1" a="1"/>
  <c r="Q2006" i="1" s="1"/>
  <c r="Q2007" i="1" s="1" a="1"/>
  <c r="Q2007" i="1" s="1"/>
  <c r="F2006" i="1" a="1"/>
  <c r="F2006" i="1" s="1"/>
  <c r="F2007" i="1" s="1" a="1"/>
  <c r="F2007" i="1" s="1"/>
  <c r="N2008" i="1" a="1"/>
  <c r="N2008" i="1"/>
  <c r="N2009" i="1" s="1" a="1"/>
  <c r="N2009" i="1" s="1"/>
  <c r="I2006" i="1" a="1"/>
  <c r="I2006" i="1"/>
  <c r="F2008" i="1" a="1"/>
  <c r="F2008" i="1"/>
  <c r="H2008" i="1" a="1"/>
  <c r="H2008" i="1"/>
  <c r="H2009" i="1" s="1" a="1"/>
  <c r="H2009" i="1" s="1"/>
  <c r="M2006" i="1" a="1"/>
  <c r="M2006" i="1"/>
  <c r="M2007" i="1" s="1" a="1"/>
  <c r="M2007" i="1" s="1"/>
  <c r="H2007" i="1" a="1"/>
  <c r="H2007" i="1" s="1"/>
  <c r="K2008" i="1" a="1"/>
  <c r="K2008" i="1"/>
  <c r="K2009" i="1" s="1" a="1"/>
  <c r="K2009" i="1" s="1"/>
  <c r="P2005" i="1" a="1"/>
  <c r="P2005" i="1"/>
  <c r="N2005" i="1" a="1"/>
  <c r="N2005" i="1"/>
  <c r="J2005" i="1" a="1"/>
  <c r="J2005" i="1"/>
  <c r="L2006" i="1" a="1"/>
  <c r="L2006" i="1" s="1"/>
  <c r="L2007" i="1" s="1" a="1"/>
  <c r="L2007" i="1" s="1"/>
  <c r="H2006" i="1" a="1"/>
  <c r="H2006" i="1"/>
  <c r="L2008" i="1" a="1"/>
  <c r="L2008" i="1"/>
  <c r="L2009" i="1" s="1" a="1"/>
  <c r="L2009" i="1" s="1"/>
  <c r="J2008" i="1" a="1"/>
  <c r="J2008" i="1" s="1"/>
  <c r="J2009" i="1" s="1" a="1"/>
  <c r="J2009" i="1" s="1"/>
  <c r="I2008" i="1" a="1"/>
  <c r="I2008" i="1" s="1"/>
  <c r="K2006" i="1" a="1"/>
  <c r="K2006" i="1"/>
  <c r="K2007" i="1" s="1" a="1"/>
  <c r="K2007" i="1" s="1"/>
  <c r="I2005" i="1" a="1"/>
  <c r="I2005" i="1" s="1"/>
  <c r="K2004" i="1"/>
  <c r="F2004" i="1" a="1"/>
  <c r="F2004" i="1" s="1"/>
  <c r="K2003" i="1" a="1"/>
  <c r="K2003" i="1"/>
  <c r="K2004" i="1" s="1" a="1"/>
  <c r="O2001" i="1" a="1"/>
  <c r="O2001" i="1" s="1"/>
  <c r="O2003" i="1" a="1"/>
  <c r="O2003" i="1" s="1"/>
  <c r="O2004" i="1" s="1" a="1"/>
  <c r="O2004" i="1" s="1"/>
  <c r="F2003" i="1" a="1"/>
  <c r="F2003" i="1"/>
  <c r="N2003" i="1" a="1"/>
  <c r="N2003" i="1" s="1"/>
  <c r="N2004" i="1" s="1" a="1"/>
  <c r="N2004" i="1" s="1"/>
  <c r="F2000" i="1" a="1"/>
  <c r="F2000" i="1"/>
  <c r="M2003" i="1" a="1"/>
  <c r="M2003" i="1"/>
  <c r="M2004" i="1" s="1" a="1"/>
  <c r="M2004" i="1" s="1"/>
  <c r="F2005" i="1" a="1"/>
  <c r="F2005" i="1" s="1"/>
  <c r="M2001" i="1" a="1"/>
  <c r="M2001" i="1" s="1"/>
  <c r="I2001" i="1" a="1"/>
  <c r="I2001" i="1" s="1"/>
  <c r="G2000" i="1" a="1"/>
  <c r="G2000" i="1" s="1"/>
  <c r="P2004" i="1" a="1"/>
  <c r="P2004" i="1" s="1"/>
  <c r="N2001" i="1" a="1"/>
  <c r="N2001" i="1" s="1"/>
  <c r="P2000" i="1" a="1"/>
  <c r="P2000" i="1" s="1"/>
  <c r="J2000" i="1" a="1"/>
  <c r="J2000" i="1" s="1"/>
  <c r="O1999" i="1" a="1"/>
  <c r="O1999" i="1"/>
  <c r="G2003" i="1" a="1"/>
  <c r="G2003" i="1"/>
  <c r="G2004" i="1" s="1" a="1"/>
  <c r="G2004" i="1" s="1"/>
  <c r="Q2001" i="1" a="1"/>
  <c r="Q2001" i="1" s="1"/>
  <c r="K2001" i="1" a="1"/>
  <c r="K2001" i="1"/>
  <c r="O2000" i="1" a="1"/>
  <c r="O2000" i="1" s="1"/>
  <c r="G2001" i="1" a="1"/>
  <c r="G2001" i="1" s="1"/>
  <c r="N2000" i="1" a="1"/>
  <c r="N2000" i="1" s="1"/>
  <c r="L2000" i="1" a="1"/>
  <c r="L2000" i="1"/>
  <c r="Q2003" i="1" a="1"/>
  <c r="Q2003" i="1"/>
  <c r="Q2004" i="1" s="1" a="1"/>
  <c r="Q2004" i="1" s="1"/>
  <c r="P2001" i="1" a="1"/>
  <c r="P2001" i="1"/>
  <c r="J2004" i="1" a="1"/>
  <c r="J2004" i="1"/>
  <c r="J2001" i="1" a="1"/>
  <c r="J2001" i="1"/>
  <c r="J2003" i="1" a="1"/>
  <c r="J2003" i="1" s="1"/>
  <c r="F2001" i="1" a="1"/>
  <c r="F2001" i="1" s="1"/>
  <c r="H2003" i="1" a="1"/>
  <c r="H2003" i="1" s="1"/>
  <c r="H2004" i="1" s="1" a="1"/>
  <c r="H2004" i="1" s="1"/>
  <c r="I2000" i="1" a="1"/>
  <c r="I2000" i="1"/>
  <c r="P1999" i="1" a="1"/>
  <c r="P1999" i="1"/>
  <c r="Q1999" i="1" a="1"/>
  <c r="Q1999" i="1"/>
  <c r="L2004" i="1" a="1"/>
  <c r="L2004" i="1" s="1"/>
  <c r="L2003" i="1" a="1"/>
  <c r="L2003" i="1" s="1"/>
  <c r="L2001" i="1" a="1"/>
  <c r="L2001" i="1" s="1"/>
  <c r="H2001" i="1" a="1"/>
  <c r="H2001" i="1" s="1"/>
  <c r="P2003" i="1" a="1"/>
  <c r="P2003" i="1" s="1"/>
  <c r="H2005" i="1" a="1"/>
  <c r="H2005" i="1"/>
  <c r="G2005" i="1" a="1"/>
  <c r="G2005" i="1" s="1"/>
  <c r="M2000" i="1" a="1"/>
  <c r="M2000" i="1"/>
  <c r="Q2000" i="1" a="1"/>
  <c r="Q2000" i="1"/>
  <c r="I2003" i="1" a="1"/>
  <c r="I2003" i="1"/>
  <c r="I2004" i="1" s="1" a="1"/>
  <c r="I2004" i="1" s="1"/>
  <c r="H2000" i="1" a="1"/>
  <c r="H2000" i="1" s="1"/>
  <c r="K2000" i="1" a="1"/>
  <c r="K2000" i="1" s="1"/>
  <c r="H1999" i="1" a="1"/>
  <c r="H1999" i="1" s="1"/>
  <c r="G1999" i="1" a="1"/>
  <c r="G1999" i="1"/>
  <c r="O1994" i="1" a="1"/>
  <c r="O1994" i="1"/>
  <c r="J1998" i="1" a="1"/>
  <c r="J1998" i="1"/>
  <c r="H1997" i="1" a="1"/>
  <c r="H1997" i="1"/>
  <c r="M1998" i="1" a="1"/>
  <c r="M1998" i="1" s="1"/>
  <c r="L1999" i="1" a="1"/>
  <c r="L1999" i="1"/>
  <c r="P1996" i="1" a="1"/>
  <c r="P1996" i="1" s="1"/>
  <c r="F1999" i="1" a="1"/>
  <c r="F1999" i="1" s="1"/>
  <c r="Q1998" i="1" a="1"/>
  <c r="Q1998" i="1"/>
  <c r="P1998" i="1" a="1"/>
  <c r="P1998" i="1" s="1"/>
  <c r="G1997" i="1" a="1"/>
  <c r="G1997" i="1"/>
  <c r="I1996" i="1" a="1"/>
  <c r="I1996" i="1"/>
  <c r="O1998" i="1" a="1"/>
  <c r="O1998" i="1" s="1"/>
  <c r="N1997" i="1" a="1"/>
  <c r="N1997" i="1" s="1"/>
  <c r="I1998" i="1" a="1"/>
  <c r="I1998" i="1" s="1"/>
  <c r="H1998" i="1" a="1"/>
  <c r="H1998" i="1" s="1"/>
  <c r="Q1994" i="1" a="1"/>
  <c r="Q1994" i="1" s="1"/>
  <c r="N1996" i="1" a="1"/>
  <c r="N1996" i="1"/>
  <c r="K1995" i="1" a="1"/>
  <c r="K1995" i="1"/>
  <c r="H1995" i="1" a="1"/>
  <c r="H1995" i="1" s="1"/>
  <c r="Q1997" i="1" a="1"/>
  <c r="Q1997" i="1"/>
  <c r="P1997" i="1" a="1"/>
  <c r="P1997" i="1"/>
  <c r="O1997" i="1" a="1"/>
  <c r="O1997" i="1"/>
  <c r="K1997" i="1" a="1"/>
  <c r="K1997" i="1"/>
  <c r="Q1996" i="1" a="1"/>
  <c r="Q1996" i="1" s="1"/>
  <c r="I1997" i="1" a="1"/>
  <c r="I1997" i="1"/>
  <c r="J1995" i="1" a="1"/>
  <c r="J1995" i="1" s="1"/>
  <c r="N1994" i="1" a="1"/>
  <c r="N1994" i="1"/>
  <c r="M1996" i="1" a="1"/>
  <c r="M1996" i="1" s="1"/>
  <c r="P1994" i="1" a="1"/>
  <c r="P1994" i="1"/>
  <c r="G1996" i="1" a="1"/>
  <c r="G1996" i="1"/>
  <c r="I1995" i="1" a="1"/>
  <c r="I1995" i="1"/>
  <c r="O1996" i="1" a="1"/>
  <c r="O1996" i="1" s="1"/>
  <c r="M1997" i="1" a="1"/>
  <c r="M1997" i="1" s="1"/>
  <c r="J1997" i="1" a="1"/>
  <c r="J1997" i="1"/>
  <c r="J1996" i="1" a="1"/>
  <c r="J1996" i="1" s="1"/>
  <c r="M1995" i="1" a="1"/>
  <c r="M1995" i="1" s="1"/>
  <c r="F1997" i="1" a="1"/>
  <c r="F1997" i="1"/>
  <c r="K1996" i="1" a="1"/>
  <c r="K1996" i="1" s="1"/>
  <c r="H1996" i="1" a="1"/>
  <c r="H1996" i="1"/>
  <c r="G1995" i="1" a="1"/>
  <c r="G1995" i="1" s="1"/>
  <c r="N1995" i="1" a="1"/>
  <c r="N1995" i="1"/>
  <c r="L1998" i="1" a="1"/>
  <c r="L1998" i="1"/>
  <c r="N1999" i="1" a="1"/>
  <c r="N1999" i="1" s="1"/>
  <c r="M1999" i="1" a="1"/>
  <c r="M1999" i="1" s="1"/>
  <c r="K1999" i="1" a="1"/>
  <c r="K1999" i="1" s="1"/>
  <c r="J1999" i="1" a="1"/>
  <c r="J1999" i="1" s="1"/>
  <c r="N1998" i="1" a="1"/>
  <c r="N1998" i="1" s="1"/>
  <c r="K1998" i="1" a="1"/>
  <c r="K1998" i="1" s="1"/>
  <c r="F1995" i="1" a="1"/>
  <c r="F1995" i="1" s="1"/>
  <c r="L1997" i="1" a="1"/>
  <c r="L1997" i="1"/>
  <c r="F1996" i="1" a="1"/>
  <c r="F1996" i="1"/>
  <c r="F1998" i="1" a="1"/>
  <c r="F1998" i="1"/>
  <c r="I1999" i="1" a="1"/>
  <c r="I1999" i="1" s="1"/>
  <c r="L1996" i="1" a="1"/>
  <c r="L1996" i="1" s="1"/>
  <c r="Q1995" i="1" a="1"/>
  <c r="Q1995" i="1"/>
  <c r="O1995" i="1" a="1"/>
  <c r="O1995" i="1"/>
  <c r="L1995" i="1" a="1"/>
  <c r="L1995" i="1" s="1"/>
  <c r="G1998" i="1" a="1"/>
  <c r="G1998" i="1"/>
  <c r="P1995" i="1" a="1"/>
  <c r="P1995" i="1"/>
  <c r="O1991" i="1" a="1"/>
  <c r="O1991" i="1"/>
  <c r="F1991" i="1" a="1"/>
  <c r="F1991" i="1"/>
  <c r="L1991" i="1" a="1"/>
  <c r="L1991" i="1" s="1"/>
  <c r="M1994" i="1" a="1"/>
  <c r="M1994" i="1"/>
  <c r="L1994" i="1" a="1"/>
  <c r="L1994" i="1" s="1"/>
  <c r="K1994" i="1" a="1"/>
  <c r="K1994" i="1" s="1"/>
  <c r="J1994" i="1" a="1"/>
  <c r="J1994" i="1"/>
  <c r="H1994" i="1" a="1"/>
  <c r="H1994" i="1" s="1"/>
  <c r="N1992" i="1" a="1"/>
  <c r="N1992" i="1" s="1"/>
  <c r="K1990" i="1" a="1"/>
  <c r="K1990" i="1"/>
  <c r="O1989" i="1" a="1"/>
  <c r="O1989" i="1" s="1"/>
  <c r="G1993" i="1" a="1"/>
  <c r="G1993" i="1" s="1"/>
  <c r="L1992" i="1" a="1"/>
  <c r="L1992" i="1" s="1"/>
  <c r="H1992" i="1" a="1"/>
  <c r="H1992" i="1" s="1"/>
  <c r="H1991" i="1" a="1"/>
  <c r="H1991" i="1" s="1"/>
  <c r="F1992" i="1" a="1"/>
  <c r="F1992" i="1" s="1"/>
  <c r="P1991" i="1" a="1"/>
  <c r="P1991" i="1"/>
  <c r="G1991" i="1" a="1"/>
  <c r="G1991" i="1" s="1"/>
  <c r="Q1990" i="1" a="1"/>
  <c r="Q1990" i="1" s="1"/>
  <c r="N1990" i="1" a="1"/>
  <c r="N1990" i="1"/>
  <c r="L1990" i="1" a="1"/>
  <c r="L1990" i="1"/>
  <c r="I1990" i="1" a="1"/>
  <c r="I1990" i="1"/>
  <c r="L1993" i="1" a="1"/>
  <c r="L1993" i="1" s="1"/>
  <c r="I1994" i="1" a="1"/>
  <c r="I1994" i="1"/>
  <c r="O1992" i="1" a="1"/>
  <c r="O1992" i="1" s="1"/>
  <c r="M1991" i="1" a="1"/>
  <c r="M1991" i="1" s="1"/>
  <c r="O1990" i="1" a="1"/>
  <c r="O1990" i="1" s="1"/>
  <c r="K1991" i="1" a="1"/>
  <c r="K1991" i="1"/>
  <c r="M1992" i="1" a="1"/>
  <c r="M1992" i="1"/>
  <c r="G1994" i="1" a="1"/>
  <c r="G1994" i="1" s="1"/>
  <c r="F1994" i="1" a="1"/>
  <c r="F1994" i="1" s="1"/>
  <c r="J1991" i="1" a="1"/>
  <c r="J1991" i="1"/>
  <c r="Q1993" i="1" a="1"/>
  <c r="Q1993" i="1"/>
  <c r="P1993" i="1" a="1"/>
  <c r="P1993" i="1" s="1"/>
  <c r="J1993" i="1" a="1"/>
  <c r="J1993" i="1" s="1"/>
  <c r="O1993" i="1" a="1"/>
  <c r="O1993" i="1"/>
  <c r="H1993" i="1" a="1"/>
  <c r="H1993" i="1" s="1"/>
  <c r="N1993" i="1" a="1"/>
  <c r="N1993" i="1" s="1"/>
  <c r="M1993" i="1" a="1"/>
  <c r="M1993" i="1"/>
  <c r="M1990" i="1" a="1"/>
  <c r="M1990" i="1"/>
  <c r="Q1989" i="1" a="1"/>
  <c r="Q1989" i="1" s="1"/>
  <c r="P1989" i="1" a="1"/>
  <c r="P1989" i="1" s="1"/>
  <c r="K1993" i="1" a="1"/>
  <c r="K1993" i="1" s="1"/>
  <c r="I1993" i="1" a="1"/>
  <c r="I1993" i="1"/>
  <c r="N1991" i="1" a="1"/>
  <c r="N1991" i="1" s="1"/>
  <c r="F1993" i="1" a="1"/>
  <c r="F1993" i="1"/>
  <c r="J1992" i="1" a="1"/>
  <c r="J1992" i="1" s="1"/>
  <c r="K1992" i="1" a="1"/>
  <c r="K1992" i="1" s="1"/>
  <c r="I1992" i="1" a="1"/>
  <c r="I1992" i="1"/>
  <c r="J1990" i="1" a="1"/>
  <c r="J1990" i="1"/>
  <c r="I1991" i="1" a="1"/>
  <c r="I1991" i="1" s="1"/>
  <c r="P1990" i="1" a="1"/>
  <c r="P1990" i="1" s="1"/>
  <c r="Q1992" i="1" a="1"/>
  <c r="Q1992" i="1"/>
  <c r="Q1991" i="1" a="1"/>
  <c r="Q1991" i="1"/>
  <c r="H1990" i="1" a="1"/>
  <c r="H1990" i="1" s="1"/>
  <c r="F1990" i="1" a="1"/>
  <c r="F1990" i="1"/>
  <c r="G1990" i="1" a="1"/>
  <c r="G1990" i="1"/>
  <c r="P1992" i="1" a="1"/>
  <c r="P1992" i="1" s="1"/>
  <c r="G1992" i="1" a="1"/>
  <c r="G1992" i="1" s="1"/>
  <c r="O1984" i="1" a="1"/>
  <c r="O1984" i="1" s="1"/>
  <c r="K1987" i="1" a="1"/>
  <c r="K1987" i="1"/>
  <c r="H1989" i="1" a="1"/>
  <c r="H1989" i="1"/>
  <c r="K1988" i="1" a="1"/>
  <c r="K1988" i="1" s="1"/>
  <c r="G1988" i="1" a="1"/>
  <c r="G1988" i="1" s="1"/>
  <c r="L1986" i="1" a="1"/>
  <c r="L1986" i="1" s="1"/>
  <c r="N1987" i="1" a="1"/>
  <c r="N1987" i="1"/>
  <c r="H1985" i="1" a="1"/>
  <c r="H1985" i="1" s="1"/>
  <c r="O1986" i="1" a="1"/>
  <c r="O1986" i="1"/>
  <c r="P1985" i="1" a="1"/>
  <c r="P1985" i="1" s="1"/>
  <c r="I1989" i="1" a="1"/>
  <c r="I1989" i="1"/>
  <c r="J1985" i="1" a="1"/>
  <c r="J1985" i="1" s="1"/>
  <c r="F1989" i="1" a="1"/>
  <c r="F1989" i="1" s="1"/>
  <c r="G1986" i="1" a="1"/>
  <c r="G1986" i="1" s="1"/>
  <c r="M1988" i="1" a="1"/>
  <c r="M1988" i="1"/>
  <c r="I1987" i="1" a="1"/>
  <c r="I1987" i="1" s="1"/>
  <c r="O1987" i="1" a="1"/>
  <c r="O1987" i="1" s="1"/>
  <c r="Q1984" i="1" a="1"/>
  <c r="Q1984" i="1" s="1"/>
  <c r="P1984" i="1" a="1"/>
  <c r="P1984" i="1"/>
  <c r="G1989" i="1" a="1"/>
  <c r="G1989" i="1" s="1"/>
  <c r="N1988" i="1" a="1"/>
  <c r="N1988" i="1"/>
  <c r="I1988" i="1" a="1"/>
  <c r="I1988" i="1" s="1"/>
  <c r="P1986" i="1" a="1"/>
  <c r="P1986" i="1"/>
  <c r="F1987" i="1" a="1"/>
  <c r="F1987" i="1"/>
  <c r="M1985" i="1" a="1"/>
  <c r="M1985" i="1"/>
  <c r="F1988" i="1" a="1"/>
  <c r="F1988" i="1" s="1"/>
  <c r="Q1987" i="1" a="1"/>
  <c r="Q1987" i="1"/>
  <c r="M1987" i="1" a="1"/>
  <c r="M1987" i="1" s="1"/>
  <c r="H1987" i="1" a="1"/>
  <c r="H1987" i="1"/>
  <c r="L1985" i="1" a="1"/>
  <c r="L1985" i="1" s="1"/>
  <c r="O1985" i="1" a="1"/>
  <c r="O1985" i="1" s="1"/>
  <c r="K1986" i="1" a="1"/>
  <c r="K1986" i="1"/>
  <c r="K1985" i="1" a="1"/>
  <c r="K1985" i="1" s="1"/>
  <c r="N1986" i="1" a="1"/>
  <c r="N1986" i="1" s="1"/>
  <c r="P1988" i="1" a="1"/>
  <c r="P1988" i="1"/>
  <c r="G1987" i="1" a="1"/>
  <c r="G1987" i="1"/>
  <c r="Q1986" i="1" a="1"/>
  <c r="Q1986" i="1" s="1"/>
  <c r="Q1985" i="1" a="1"/>
  <c r="Q1985" i="1"/>
  <c r="M1986" i="1" a="1"/>
  <c r="M1986" i="1"/>
  <c r="N1989" i="1" a="1"/>
  <c r="N1989" i="1"/>
  <c r="O1988" i="1" a="1"/>
  <c r="O1988" i="1" s="1"/>
  <c r="F1985" i="1" a="1"/>
  <c r="F1985" i="1"/>
  <c r="M1989" i="1" a="1"/>
  <c r="M1989" i="1" s="1"/>
  <c r="L1988" i="1" a="1"/>
  <c r="L1988" i="1"/>
  <c r="J1986" i="1" a="1"/>
  <c r="J1986" i="1" s="1"/>
  <c r="H1988" i="1" a="1"/>
  <c r="H1988" i="1" s="1"/>
  <c r="L1987" i="1" a="1"/>
  <c r="L1987" i="1" s="1"/>
  <c r="H1986" i="1" a="1"/>
  <c r="H1986" i="1" s="1"/>
  <c r="F1986" i="1" a="1"/>
  <c r="F1986" i="1" s="1"/>
  <c r="N1985" i="1" a="1"/>
  <c r="N1985" i="1"/>
  <c r="L1989" i="1" a="1"/>
  <c r="L1989" i="1" s="1"/>
  <c r="J1988" i="1" a="1"/>
  <c r="J1988" i="1"/>
  <c r="I1985" i="1" a="1"/>
  <c r="I1985" i="1" s="1"/>
  <c r="G1985" i="1" a="1"/>
  <c r="G1985" i="1" s="1"/>
  <c r="K1989" i="1" a="1"/>
  <c r="K1989" i="1"/>
  <c r="J1989" i="1" a="1"/>
  <c r="J1989" i="1"/>
  <c r="Q1988" i="1" a="1"/>
  <c r="Q1988" i="1" s="1"/>
  <c r="P1987" i="1" a="1"/>
  <c r="P1987" i="1"/>
  <c r="J1987" i="1" a="1"/>
  <c r="J1987" i="1"/>
  <c r="I1986" i="1" a="1"/>
  <c r="I1986" i="1"/>
  <c r="I1980" i="1" a="1"/>
  <c r="I1980" i="1"/>
  <c r="G1984" i="1" a="1"/>
  <c r="G1984" i="1" s="1"/>
  <c r="K1981" i="1" a="1"/>
  <c r="K1981" i="1" s="1"/>
  <c r="H1980" i="1" a="1"/>
  <c r="H1980" i="1"/>
  <c r="Q1979" i="1" a="1"/>
  <c r="Q1979" i="1"/>
  <c r="J1984" i="1" a="1"/>
  <c r="J1984" i="1" s="1"/>
  <c r="H1983" i="1" a="1"/>
  <c r="H1983" i="1"/>
  <c r="P1983" i="1" a="1"/>
  <c r="P1983" i="1" s="1"/>
  <c r="P1982" i="1" a="1"/>
  <c r="P1982" i="1" s="1"/>
  <c r="Q1980" i="1" a="1"/>
  <c r="Q1980" i="1"/>
  <c r="F1982" i="1" a="1"/>
  <c r="F1982" i="1"/>
  <c r="O1981" i="1" a="1"/>
  <c r="O1981" i="1" s="1"/>
  <c r="L1981" i="1" a="1"/>
  <c r="L1981" i="1"/>
  <c r="O1980" i="1" a="1"/>
  <c r="O1980" i="1"/>
  <c r="M1979" i="1" a="1"/>
  <c r="M1979" i="1" s="1"/>
  <c r="K1979" i="1" a="1"/>
  <c r="K1979" i="1" s="1"/>
  <c r="G1980" i="1" a="1"/>
  <c r="G1980" i="1" s="1"/>
  <c r="I1983" i="1" a="1"/>
  <c r="I1983" i="1" s="1"/>
  <c r="K1980" i="1" a="1"/>
  <c r="K1980" i="1"/>
  <c r="F1983" i="1" a="1"/>
  <c r="F1983" i="1"/>
  <c r="P1979" i="1" a="1"/>
  <c r="P1979" i="1"/>
  <c r="P1981" i="1" a="1"/>
  <c r="P1981" i="1"/>
  <c r="L1979" i="1" a="1"/>
  <c r="L1979" i="1" s="1"/>
  <c r="N1981" i="1" a="1"/>
  <c r="N1981" i="1"/>
  <c r="N1984" i="1" a="1"/>
  <c r="N1984" i="1"/>
  <c r="M1980" i="1" a="1"/>
  <c r="M1980" i="1" s="1"/>
  <c r="N1979" i="1" a="1"/>
  <c r="N1979" i="1"/>
  <c r="G1981" i="1" a="1"/>
  <c r="G1981" i="1"/>
  <c r="L1980" i="1" a="1"/>
  <c r="L1980" i="1"/>
  <c r="M1984" i="1" a="1"/>
  <c r="M1984" i="1" s="1"/>
  <c r="J1980" i="1" a="1"/>
  <c r="J1980" i="1"/>
  <c r="L1984" i="1" a="1"/>
  <c r="L1984" i="1" s="1"/>
  <c r="I1984" i="1" a="1"/>
  <c r="I1984" i="1"/>
  <c r="H1984" i="1" a="1"/>
  <c r="H1984" i="1"/>
  <c r="N1982" i="1" a="1"/>
  <c r="N1982" i="1" s="1"/>
  <c r="N1980" i="1" a="1"/>
  <c r="N1980" i="1"/>
  <c r="L1983" i="1" a="1"/>
  <c r="L1983" i="1"/>
  <c r="F1984" i="1" a="1"/>
  <c r="F1984" i="1" s="1"/>
  <c r="Q1983" i="1" a="1"/>
  <c r="Q1983" i="1"/>
  <c r="O1983" i="1" a="1"/>
  <c r="O1983" i="1"/>
  <c r="N1983" i="1" a="1"/>
  <c r="N1983" i="1" s="1"/>
  <c r="K1983" i="1" a="1"/>
  <c r="K1983" i="1"/>
  <c r="G1983" i="1" a="1"/>
  <c r="G1983" i="1"/>
  <c r="P1980" i="1" a="1"/>
  <c r="P1980" i="1" s="1"/>
  <c r="O1982" i="1" a="1"/>
  <c r="O1982" i="1" s="1"/>
  <c r="M1982" i="1" a="1"/>
  <c r="M1982" i="1"/>
  <c r="I1982" i="1" a="1"/>
  <c r="I1982" i="1" s="1"/>
  <c r="M1981" i="1" a="1"/>
  <c r="M1981" i="1"/>
  <c r="H1982" i="1" a="1"/>
  <c r="H1982" i="1"/>
  <c r="G1982" i="1" a="1"/>
  <c r="G1982" i="1"/>
  <c r="O1979" i="1" a="1"/>
  <c r="O1979" i="1" s="1"/>
  <c r="I1981" i="1" a="1"/>
  <c r="I1981" i="1" s="1"/>
  <c r="F1981" i="1" a="1"/>
  <c r="F1981" i="1" s="1"/>
  <c r="F1980" i="1" a="1"/>
  <c r="F1980" i="1"/>
  <c r="M1983" i="1" a="1"/>
  <c r="M1983" i="1"/>
  <c r="J1983" i="1" a="1"/>
  <c r="J1983" i="1" s="1"/>
  <c r="Q1982" i="1" a="1"/>
  <c r="Q1982" i="1" s="1"/>
  <c r="L1982" i="1" a="1"/>
  <c r="L1982" i="1" s="1"/>
  <c r="K1982" i="1" a="1"/>
  <c r="K1982" i="1" s="1"/>
  <c r="H1981" i="1" a="1"/>
  <c r="H1981" i="1" s="1"/>
  <c r="Q1981" i="1" a="1"/>
  <c r="Q1981" i="1"/>
  <c r="K1984" i="1" a="1"/>
  <c r="K1984" i="1"/>
  <c r="J1982" i="1" a="1"/>
  <c r="J1982" i="1"/>
  <c r="J1981" i="1" a="1"/>
  <c r="J1981" i="1" s="1"/>
  <c r="N1974" i="1" a="1"/>
  <c r="N1974" i="1"/>
  <c r="F1975" i="1" a="1"/>
  <c r="F1975" i="1" s="1"/>
  <c r="I1977" i="1" a="1"/>
  <c r="I1977" i="1" s="1"/>
  <c r="N1975" i="1" a="1"/>
  <c r="N1975" i="1" s="1"/>
  <c r="F1977" i="1" a="1"/>
  <c r="F1977" i="1"/>
  <c r="O1976" i="1" a="1"/>
  <c r="O1976" i="1" s="1"/>
  <c r="O1975" i="1" a="1"/>
  <c r="O1975" i="1" s="1"/>
  <c r="K1975" i="1" a="1"/>
  <c r="K1975" i="1" s="1"/>
  <c r="P1974" i="1" a="1"/>
  <c r="P1974" i="1" s="1"/>
  <c r="G1976" i="1" a="1"/>
  <c r="G1976" i="1" s="1"/>
  <c r="O1977" i="1" a="1"/>
  <c r="O1977" i="1" s="1"/>
  <c r="P1977" i="1" a="1"/>
  <c r="P1977" i="1" s="1"/>
  <c r="H1977" i="1" a="1"/>
  <c r="H1977" i="1"/>
  <c r="Q1976" i="1" a="1"/>
  <c r="Q1976" i="1" s="1"/>
  <c r="H1975" i="1" a="1"/>
  <c r="H1975" i="1"/>
  <c r="J1979" i="1" a="1"/>
  <c r="J1979" i="1" s="1"/>
  <c r="I1979" i="1" a="1"/>
  <c r="I1979" i="1" s="1"/>
  <c r="H1979" i="1" a="1"/>
  <c r="H1979" i="1"/>
  <c r="G1979" i="1" a="1"/>
  <c r="G1979" i="1"/>
  <c r="M1977" i="1" a="1"/>
  <c r="M1977" i="1" s="1"/>
  <c r="M1974" i="1" a="1"/>
  <c r="M1974" i="1"/>
  <c r="N1976" i="1" a="1"/>
  <c r="N1976" i="1" s="1"/>
  <c r="F1979" i="1" a="1"/>
  <c r="F1979" i="1" s="1"/>
  <c r="J1977" i="1" a="1"/>
  <c r="J1977" i="1" s="1"/>
  <c r="N1977" i="1" a="1"/>
  <c r="N1977" i="1"/>
  <c r="L1974" i="1" a="1"/>
  <c r="L1974" i="1" s="1"/>
  <c r="K1974" i="1" a="1"/>
  <c r="K1974" i="1"/>
  <c r="Q1975" i="1" a="1"/>
  <c r="Q1975" i="1"/>
  <c r="P1975" i="1" a="1"/>
  <c r="P1975" i="1" s="1"/>
  <c r="Q1974" i="1" a="1"/>
  <c r="Q1974" i="1"/>
  <c r="P1976" i="1" a="1"/>
  <c r="P1976" i="1" s="1"/>
  <c r="G1975" i="1" a="1"/>
  <c r="G1975" i="1" s="1"/>
  <c r="J1975" i="1" a="1"/>
  <c r="J1975" i="1"/>
  <c r="K1976" i="1" a="1"/>
  <c r="K1976" i="1"/>
  <c r="Q1977" i="1" a="1"/>
  <c r="Q1977" i="1" s="1"/>
  <c r="H1976" i="1" a="1"/>
  <c r="H1976" i="1" s="1"/>
  <c r="M1976" i="1" a="1"/>
  <c r="M1976" i="1" s="1"/>
  <c r="L1977" i="1" a="1"/>
  <c r="L1977" i="1" s="1"/>
  <c r="L1975" i="1" a="1"/>
  <c r="L1975" i="1" s="1"/>
  <c r="K1977" i="1" a="1"/>
  <c r="K1977" i="1"/>
  <c r="J1976" i="1" a="1"/>
  <c r="J1976" i="1" s="1"/>
  <c r="M1975" i="1" a="1"/>
  <c r="M1975" i="1"/>
  <c r="L1976" i="1" a="1"/>
  <c r="L1976" i="1" s="1"/>
  <c r="G1977" i="1" a="1"/>
  <c r="G1977" i="1"/>
  <c r="I1976" i="1" a="1"/>
  <c r="I1976" i="1"/>
  <c r="F1976" i="1" a="1"/>
  <c r="F1976" i="1" s="1"/>
  <c r="O1974" i="1" a="1"/>
  <c r="O1974" i="1"/>
  <c r="I1975" i="1" a="1"/>
  <c r="I1975" i="1" s="1"/>
  <c r="L2014" i="1" a="1"/>
  <c r="L2014" i="1" s="1"/>
  <c r="J2014" i="1"/>
  <c r="H2014" i="1"/>
  <c r="G2014" i="1" a="1"/>
  <c r="G2014" i="1" s="1"/>
  <c r="Q2013" i="1" a="1"/>
  <c r="Q2013" i="1"/>
  <c r="Q2014" i="1" s="1" a="1"/>
  <c r="Q2014" i="1" s="1"/>
  <c r="P2013" i="1" a="1"/>
  <c r="P2013" i="1" s="1"/>
  <c r="P2014" i="1" s="1" a="1"/>
  <c r="P2014" i="1" s="1"/>
  <c r="O2013" i="1" a="1"/>
  <c r="O2013" i="1"/>
  <c r="O2014" i="1" s="1" a="1"/>
  <c r="O2014" i="1" s="1"/>
  <c r="N2013" i="1" a="1"/>
  <c r="N2013" i="1" s="1"/>
  <c r="N2014" i="1" s="1" a="1"/>
  <c r="N2014" i="1" s="1"/>
  <c r="M2013" i="1" a="1"/>
  <c r="M2013" i="1"/>
  <c r="M2014" i="1" s="1" a="1"/>
  <c r="M2014" i="1" s="1"/>
  <c r="H2013" i="1" a="1"/>
  <c r="H2013" i="1" s="1"/>
  <c r="H2014" i="1" s="1" a="1"/>
  <c r="G2013" i="1" a="1"/>
  <c r="G2013" i="1"/>
  <c r="F2013" i="1" a="1"/>
  <c r="F2013" i="1" s="1"/>
  <c r="F2014" i="1" s="1" a="1"/>
  <c r="F2014" i="1" s="1"/>
  <c r="L2013" i="1" a="1"/>
  <c r="L2013" i="1"/>
  <c r="I2013" i="1" a="1"/>
  <c r="I2013" i="1"/>
  <c r="I2014" i="1" s="1" a="1"/>
  <c r="I2014" i="1" s="1"/>
  <c r="K2013" i="1" a="1"/>
  <c r="K2013" i="1" s="1"/>
  <c r="K2014" i="1" s="1" a="1"/>
  <c r="K2014" i="1" s="1"/>
  <c r="J2013" i="1" a="1"/>
  <c r="J2013" i="1"/>
  <c r="J2014" i="1" s="1" a="1"/>
  <c r="P2011" i="1" a="1"/>
  <c r="P2011" i="1"/>
  <c r="Q2011" i="1" a="1"/>
  <c r="Q2011" i="1" s="1"/>
  <c r="N2011" i="1" a="1"/>
  <c r="N2011" i="1"/>
  <c r="K2011" i="1" a="1"/>
  <c r="K2011" i="1" s="1"/>
  <c r="H2011" i="1" a="1"/>
  <c r="H2011" i="1"/>
  <c r="M2011" i="1" a="1"/>
  <c r="M2011" i="1"/>
  <c r="L2011" i="1" a="1"/>
  <c r="L2011" i="1"/>
  <c r="J2011" i="1" a="1"/>
  <c r="J2011" i="1"/>
  <c r="O2011" i="1" a="1"/>
  <c r="O2011" i="1"/>
  <c r="I2011" i="1" a="1"/>
  <c r="I2011" i="1" s="1"/>
  <c r="G2011" i="1" a="1"/>
  <c r="G2011" i="1"/>
  <c r="Q1107" i="1"/>
  <c r="P1107" i="1"/>
  <c r="O1107" i="1"/>
  <c r="N1107" i="1"/>
  <c r="M1107" i="1"/>
  <c r="L1107" i="1"/>
  <c r="H1107" i="1"/>
  <c r="L1106" i="1"/>
  <c r="K1106" i="1"/>
  <c r="J1106" i="1"/>
  <c r="I1106" i="1"/>
  <c r="H1106" i="1"/>
  <c r="G1106" i="1"/>
  <c r="F1106" i="1"/>
  <c r="Q1104" i="1"/>
  <c r="O1104" i="1"/>
  <c r="N1104" i="1"/>
  <c r="M1104" i="1"/>
  <c r="L1104" i="1"/>
  <c r="K1104" i="1"/>
  <c r="J1104" i="1"/>
  <c r="I1104" i="1"/>
  <c r="H1104" i="1"/>
  <c r="P1102" i="1"/>
  <c r="K1100" i="1"/>
  <c r="J1100" i="1"/>
  <c r="I1100" i="1"/>
  <c r="H1100" i="1"/>
  <c r="G1100" i="1"/>
  <c r="F1100" i="1"/>
  <c r="Q1094" i="1"/>
  <c r="L1094" i="1"/>
  <c r="F1094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Q1089" i="1"/>
  <c r="N1089" i="1"/>
  <c r="M1089" i="1"/>
  <c r="L1089" i="1"/>
  <c r="J1089" i="1"/>
  <c r="I1089" i="1"/>
  <c r="H1089" i="1"/>
  <c r="G1089" i="1"/>
  <c r="L1087" i="1"/>
  <c r="J1087" i="1"/>
  <c r="I1087" i="1"/>
  <c r="H1087" i="1"/>
  <c r="G1087" i="1"/>
  <c r="P1085" i="1"/>
  <c r="O1085" i="1"/>
  <c r="N1085" i="1"/>
  <c r="M1085" i="1"/>
  <c r="J1085" i="1"/>
  <c r="I1085" i="1"/>
  <c r="H1085" i="1"/>
  <c r="Q1084" i="1"/>
  <c r="P1084" i="1"/>
  <c r="O1084" i="1"/>
  <c r="M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P1081" i="1"/>
  <c r="O1081" i="1"/>
  <c r="N1081" i="1"/>
  <c r="M1081" i="1"/>
  <c r="L1081" i="1"/>
  <c r="K1081" i="1"/>
  <c r="K1107" i="1" s="1"/>
  <c r="J1081" i="1"/>
  <c r="J1107" i="1" s="1"/>
  <c r="I1081" i="1"/>
  <c r="I1107" i="1" s="1"/>
  <c r="H1081" i="1"/>
  <c r="G1081" i="1"/>
  <c r="G1107" i="1" s="1"/>
  <c r="F1081" i="1"/>
  <c r="F1107" i="1" s="1"/>
  <c r="Q1080" i="1"/>
  <c r="Q1106" i="1" s="1"/>
  <c r="P1080" i="1"/>
  <c r="P1106" i="1" s="1"/>
  <c r="O1080" i="1"/>
  <c r="O1106" i="1" s="1"/>
  <c r="N1080" i="1"/>
  <c r="N1106" i="1" s="1"/>
  <c r="M1080" i="1"/>
  <c r="M1106" i="1" s="1"/>
  <c r="L1080" i="1"/>
  <c r="K1080" i="1"/>
  <c r="J1080" i="1"/>
  <c r="I1080" i="1"/>
  <c r="H1080" i="1"/>
  <c r="G1080" i="1"/>
  <c r="F1080" i="1"/>
  <c r="Q1078" i="1"/>
  <c r="P1078" i="1"/>
  <c r="P1104" i="1" s="1"/>
  <c r="O1078" i="1"/>
  <c r="N1078" i="1"/>
  <c r="M1078" i="1"/>
  <c r="L1078" i="1"/>
  <c r="K1078" i="1"/>
  <c r="J1078" i="1"/>
  <c r="I1078" i="1"/>
  <c r="H1078" i="1"/>
  <c r="G1078" i="1"/>
  <c r="G1104" i="1" s="1"/>
  <c r="F1078" i="1"/>
  <c r="F1104" i="1" s="1"/>
  <c r="Q1076" i="1"/>
  <c r="Q1102" i="1" s="1"/>
  <c r="P1076" i="1"/>
  <c r="O1076" i="1"/>
  <c r="O1102" i="1" s="1"/>
  <c r="N1076" i="1"/>
  <c r="N1102" i="1" s="1"/>
  <c r="M1076" i="1"/>
  <c r="M1102" i="1" s="1"/>
  <c r="L1076" i="1"/>
  <c r="L1102" i="1" s="1"/>
  <c r="K1076" i="1"/>
  <c r="K1102" i="1" s="1"/>
  <c r="J1076" i="1"/>
  <c r="J1102" i="1" s="1"/>
  <c r="I1076" i="1"/>
  <c r="I1102" i="1" s="1"/>
  <c r="H1076" i="1"/>
  <c r="H1102" i="1" s="1"/>
  <c r="G1076" i="1"/>
  <c r="G1102" i="1" s="1"/>
  <c r="F1076" i="1"/>
  <c r="F1102" i="1" s="1"/>
  <c r="Q1074" i="1"/>
  <c r="Q1100" i="1" s="1"/>
  <c r="P1074" i="1"/>
  <c r="P1100" i="1" s="1"/>
  <c r="O1074" i="1"/>
  <c r="O1100" i="1" s="1"/>
  <c r="N1074" i="1"/>
  <c r="N1100" i="1" s="1"/>
  <c r="M1074" i="1"/>
  <c r="M1100" i="1" s="1"/>
  <c r="L1074" i="1"/>
  <c r="L1100" i="1" s="1"/>
  <c r="K1074" i="1"/>
  <c r="J1074" i="1"/>
  <c r="I1074" i="1"/>
  <c r="H1074" i="1"/>
  <c r="G1074" i="1"/>
  <c r="F1074" i="1"/>
  <c r="Q1068" i="1"/>
  <c r="P1068" i="1"/>
  <c r="P1094" i="1" s="1"/>
  <c r="O1068" i="1"/>
  <c r="O1094" i="1" s="1"/>
  <c r="N1068" i="1"/>
  <c r="N1094" i="1" s="1"/>
  <c r="M1068" i="1"/>
  <c r="M1094" i="1" s="1"/>
  <c r="L1068" i="1"/>
  <c r="K1068" i="1"/>
  <c r="K1094" i="1" s="1"/>
  <c r="J1068" i="1"/>
  <c r="J1094" i="1" s="1"/>
  <c r="I1068" i="1"/>
  <c r="I1094" i="1" s="1"/>
  <c r="H1068" i="1"/>
  <c r="H1094" i="1" s="1"/>
  <c r="G1068" i="1"/>
  <c r="G1094" i="1" s="1"/>
  <c r="F1068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Q1063" i="1"/>
  <c r="P1063" i="1"/>
  <c r="P1089" i="1" s="1"/>
  <c r="O1063" i="1"/>
  <c r="O1089" i="1" s="1"/>
  <c r="N1063" i="1"/>
  <c r="M1063" i="1"/>
  <c r="L1063" i="1"/>
  <c r="K1063" i="1"/>
  <c r="K1089" i="1" s="1"/>
  <c r="J1063" i="1"/>
  <c r="I1063" i="1"/>
  <c r="H1063" i="1"/>
  <c r="G1063" i="1"/>
  <c r="F1063" i="1"/>
  <c r="F1089" i="1" s="1"/>
  <c r="Q1061" i="1"/>
  <c r="Q1087" i="1" s="1"/>
  <c r="P1061" i="1"/>
  <c r="P1087" i="1" s="1"/>
  <c r="O1061" i="1"/>
  <c r="O1087" i="1" s="1"/>
  <c r="N1061" i="1"/>
  <c r="N1087" i="1" s="1"/>
  <c r="M1061" i="1"/>
  <c r="M1087" i="1" s="1"/>
  <c r="L1061" i="1"/>
  <c r="K1061" i="1"/>
  <c r="K1087" i="1" s="1"/>
  <c r="J1061" i="1"/>
  <c r="I1061" i="1"/>
  <c r="H1061" i="1"/>
  <c r="G1061" i="1"/>
  <c r="F1061" i="1"/>
  <c r="F1087" i="1" s="1"/>
  <c r="Q1059" i="1"/>
  <c r="Q1085" i="1" s="1"/>
  <c r="P1059" i="1"/>
  <c r="O1059" i="1"/>
  <c r="N1059" i="1"/>
  <c r="M1059" i="1"/>
  <c r="L1059" i="1"/>
  <c r="L1085" i="1" s="1"/>
  <c r="K1059" i="1"/>
  <c r="K1085" i="1" s="1"/>
  <c r="J1059" i="1"/>
  <c r="I1059" i="1"/>
  <c r="H1059" i="1"/>
  <c r="G1059" i="1"/>
  <c r="G1085" i="1" s="1"/>
  <c r="F1059" i="1"/>
  <c r="F1085" i="1" s="1"/>
  <c r="Q1058" i="1"/>
  <c r="P1058" i="1"/>
  <c r="O1058" i="1"/>
  <c r="N1058" i="1"/>
  <c r="N1084" i="1" s="1"/>
  <c r="M1058" i="1"/>
  <c r="L1058" i="1"/>
  <c r="L1084" i="1" s="1"/>
  <c r="K1058" i="1"/>
  <c r="K1084" i="1" s="1"/>
  <c r="J1058" i="1"/>
  <c r="J1084" i="1" s="1"/>
  <c r="I1058" i="1"/>
  <c r="I1084" i="1" s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K925" i="1"/>
  <c r="K924" i="1" s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P904" i="1"/>
  <c r="O904" i="1"/>
  <c r="O901" i="1" s="1"/>
  <c r="N904" i="1"/>
  <c r="N901" i="1" s="1"/>
  <c r="M904" i="1"/>
  <c r="L904" i="1"/>
  <c r="L901" i="1" s="1"/>
  <c r="K904" i="1"/>
  <c r="J904" i="1"/>
  <c r="I904" i="1"/>
  <c r="H904" i="1"/>
  <c r="H901" i="1" s="1"/>
  <c r="G904" i="1"/>
  <c r="G901" i="1" s="1"/>
  <c r="F904" i="1"/>
  <c r="F901" i="1" s="1"/>
  <c r="Q901" i="1"/>
  <c r="P901" i="1"/>
  <c r="M901" i="1"/>
  <c r="K901" i="1"/>
  <c r="J901" i="1"/>
  <c r="I901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K899" i="1" s="1"/>
  <c r="J895" i="1"/>
  <c r="J899" i="1" s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J2258" i="1" a="1"/>
  <c r="J2258" i="1"/>
  <c r="G2263" i="1" a="1"/>
  <c r="G2263" i="1" s="1"/>
  <c r="K2260" i="1" a="1"/>
  <c r="K2260" i="1" s="1"/>
  <c r="M2260" i="1" a="1"/>
  <c r="M2260" i="1"/>
  <c r="F2263" i="1" a="1"/>
  <c r="F2263" i="1"/>
  <c r="J2261" i="1" a="1"/>
  <c r="J2261" i="1" s="1"/>
  <c r="Q2261" i="1" a="1"/>
  <c r="Q2261" i="1"/>
  <c r="O2258" i="1" a="1"/>
  <c r="O2258" i="1"/>
  <c r="L2256" i="1" a="1"/>
  <c r="L2256" i="1"/>
  <c r="K2256" i="1" a="1"/>
  <c r="K2256" i="1" s="1"/>
  <c r="M2258" i="1" a="1"/>
  <c r="M2258" i="1" s="1"/>
  <c r="Q2256" i="1" a="1"/>
  <c r="Q2256" i="1" s="1"/>
  <c r="F2256" i="1" a="1"/>
  <c r="F2256" i="1" s="1"/>
  <c r="G2256" i="1" a="1"/>
  <c r="G2256" i="1" s="1"/>
  <c r="O2256" i="1" a="1"/>
  <c r="O2256" i="1"/>
  <c r="P2261" i="1" a="1"/>
  <c r="P2261" i="1"/>
  <c r="M2256" i="1" a="1"/>
  <c r="M2256" i="1" s="1"/>
  <c r="F2261" i="1" a="1"/>
  <c r="F2261" i="1" s="1"/>
  <c r="K2261" i="1" a="1"/>
  <c r="K2261" i="1"/>
  <c r="N2261" i="1" a="1"/>
  <c r="N2261" i="1"/>
  <c r="M2261" i="1" a="1"/>
  <c r="M2261" i="1" s="1"/>
  <c r="L2258" i="1" a="1"/>
  <c r="L2258" i="1" s="1"/>
  <c r="N2256" i="1" a="1"/>
  <c r="N2256" i="1"/>
  <c r="Q2255" i="1" a="1"/>
  <c r="Q2255" i="1" s="1"/>
  <c r="H2256" i="1" a="1"/>
  <c r="H2256" i="1" s="1"/>
  <c r="Q2258" i="1" a="1"/>
  <c r="Q2258" i="1"/>
  <c r="O2261" i="1" a="1"/>
  <c r="O2261" i="1"/>
  <c r="I2261" i="1" a="1"/>
  <c r="I2261" i="1" s="1"/>
  <c r="P2258" i="1" a="1"/>
  <c r="P2258" i="1"/>
  <c r="G2260" i="1" a="1"/>
  <c r="G2260" i="1" s="1"/>
  <c r="K2258" i="1" a="1"/>
  <c r="K2258" i="1"/>
  <c r="I2258" i="1" a="1"/>
  <c r="I2258" i="1"/>
  <c r="F2260" i="1" a="1"/>
  <c r="F2260" i="1"/>
  <c r="N2260" i="1" a="1"/>
  <c r="N2260" i="1"/>
  <c r="H2260" i="1" a="1"/>
  <c r="H2260" i="1" s="1"/>
  <c r="P2256" i="1" a="1"/>
  <c r="P2256" i="1" s="1"/>
  <c r="I2256" i="1" a="1"/>
  <c r="I2256" i="1"/>
  <c r="H2258" i="1" a="1"/>
  <c r="H2258" i="1"/>
  <c r="O2260" i="1" a="1"/>
  <c r="O2260" i="1" s="1"/>
  <c r="Q2260" i="1" a="1"/>
  <c r="Q2260" i="1"/>
  <c r="N2258" i="1" a="1"/>
  <c r="N2258" i="1"/>
  <c r="L2261" i="1" a="1"/>
  <c r="L2261" i="1" s="1"/>
  <c r="G2261" i="1" a="1"/>
  <c r="G2261" i="1" s="1"/>
  <c r="K2263" i="1" a="1"/>
  <c r="K2263" i="1" s="1"/>
  <c r="G2258" i="1" a="1"/>
  <c r="G2258" i="1"/>
  <c r="P2260" i="1" a="1"/>
  <c r="P2260" i="1"/>
  <c r="H2261" i="1" a="1"/>
  <c r="H2261" i="1" s="1"/>
  <c r="J2260" i="1" a="1"/>
  <c r="J2260" i="1" s="1"/>
  <c r="F2258" i="1" a="1"/>
  <c r="F2258" i="1"/>
  <c r="J2256" i="1" a="1"/>
  <c r="J2256" i="1"/>
  <c r="N2263" i="1" a="1"/>
  <c r="N2263" i="1" s="1"/>
  <c r="I2263" i="1" a="1"/>
  <c r="I2263" i="1"/>
  <c r="O2255" i="1" a="1"/>
  <c r="O2255" i="1" s="1"/>
  <c r="P2255" i="1" a="1"/>
  <c r="P2255" i="1" s="1"/>
  <c r="M2263" i="1" a="1"/>
  <c r="M2263" i="1"/>
  <c r="L2263" i="1" a="1"/>
  <c r="L2263" i="1" s="1"/>
  <c r="L2260" i="1" a="1"/>
  <c r="L2260" i="1"/>
  <c r="J2263" i="1" a="1"/>
  <c r="J2263" i="1" s="1"/>
  <c r="I2260" i="1" a="1"/>
  <c r="I2260" i="1"/>
  <c r="H2263" i="1" a="1"/>
  <c r="H2263" i="1" s="1"/>
  <c r="K2250" i="1" a="1"/>
  <c r="K2250" i="1"/>
  <c r="L2248" i="1" a="1"/>
  <c r="L2248" i="1"/>
  <c r="I2246" i="1" a="1"/>
  <c r="I2246" i="1"/>
  <c r="K2246" i="1" a="1"/>
  <c r="K2246" i="1"/>
  <c r="H2250" i="1" a="1"/>
  <c r="H2250" i="1" s="1"/>
  <c r="P2248" i="1" a="1"/>
  <c r="P2248" i="1"/>
  <c r="M2246" i="1" a="1"/>
  <c r="M2246" i="1" s="1"/>
  <c r="P2246" i="1" a="1"/>
  <c r="P2246" i="1" s="1"/>
  <c r="N2252" i="1" a="1"/>
  <c r="N2252" i="1"/>
  <c r="Q2248" i="1" a="1"/>
  <c r="Q2248" i="1" s="1"/>
  <c r="J2246" i="1" a="1"/>
  <c r="J2246" i="1" s="1"/>
  <c r="H2246" i="1" a="1"/>
  <c r="H2246" i="1"/>
  <c r="I2250" i="1" a="1"/>
  <c r="I2250" i="1" s="1"/>
  <c r="F2248" i="1" a="1"/>
  <c r="F2248" i="1"/>
  <c r="O2250" i="1" a="1"/>
  <c r="O2250" i="1" s="1"/>
  <c r="G2250" i="1" a="1"/>
  <c r="G2250" i="1"/>
  <c r="N2248" i="1" a="1"/>
  <c r="N2248" i="1"/>
  <c r="K2248" i="1" a="1"/>
  <c r="K2248" i="1"/>
  <c r="M2248" i="1" a="1"/>
  <c r="M2248" i="1"/>
  <c r="G2248" i="1" a="1"/>
  <c r="G2248" i="1" s="1"/>
  <c r="Q2252" i="1" a="1"/>
  <c r="Q2252" i="1" s="1"/>
  <c r="O2252" i="1" a="1"/>
  <c r="O2252" i="1"/>
  <c r="J2248" i="1" a="1"/>
  <c r="J2248" i="1" s="1"/>
  <c r="G2252" i="1" a="1"/>
  <c r="G2252" i="1"/>
  <c r="N2255" i="1" a="1"/>
  <c r="N2255" i="1" s="1"/>
  <c r="N2246" i="1" a="1"/>
  <c r="N2246" i="1"/>
  <c r="M2255" i="1" a="1"/>
  <c r="M2255" i="1"/>
  <c r="L2255" i="1" a="1"/>
  <c r="L2255" i="1"/>
  <c r="P2252" i="1" a="1"/>
  <c r="P2252" i="1" s="1"/>
  <c r="H2252" i="1" a="1"/>
  <c r="H2252" i="1" s="1"/>
  <c r="F2250" i="1" a="1"/>
  <c r="F2250" i="1"/>
  <c r="H2255" i="1" a="1"/>
  <c r="H2255" i="1"/>
  <c r="I2252" i="1" a="1"/>
  <c r="I2252" i="1" s="1"/>
  <c r="I2248" i="1" a="1"/>
  <c r="I2248" i="1" s="1"/>
  <c r="K2255" i="1" a="1"/>
  <c r="K2255" i="1" s="1"/>
  <c r="Q2246" i="1" a="1"/>
  <c r="Q2246" i="1"/>
  <c r="J2255" i="1" a="1"/>
  <c r="J2255" i="1" s="1"/>
  <c r="I2255" i="1" a="1"/>
  <c r="I2255" i="1"/>
  <c r="J2252" i="1" a="1"/>
  <c r="J2252" i="1" s="1"/>
  <c r="F2252" i="1" a="1"/>
  <c r="F2252" i="1" s="1"/>
  <c r="L2250" i="1" a="1"/>
  <c r="L2250" i="1"/>
  <c r="O2246" i="1" a="1"/>
  <c r="O2246" i="1"/>
  <c r="M2250" i="1" a="1"/>
  <c r="M2250" i="1" s="1"/>
  <c r="J2250" i="1" a="1"/>
  <c r="J2250" i="1" s="1"/>
  <c r="O2248" i="1" a="1"/>
  <c r="O2248" i="1" s="1"/>
  <c r="G2255" i="1" a="1"/>
  <c r="G2255" i="1"/>
  <c r="H2248" i="1" a="1"/>
  <c r="H2248" i="1"/>
  <c r="L2246" i="1" a="1"/>
  <c r="L2246" i="1" s="1"/>
  <c r="K2252" i="1" a="1"/>
  <c r="K2252" i="1" s="1"/>
  <c r="F2255" i="1" a="1"/>
  <c r="F2255" i="1"/>
  <c r="P2250" i="1" a="1"/>
  <c r="P2250" i="1"/>
  <c r="M2252" i="1" a="1"/>
  <c r="M2252" i="1" s="1"/>
  <c r="L2252" i="1" a="1"/>
  <c r="L2252" i="1"/>
  <c r="G2246" i="1" a="1"/>
  <c r="G2246" i="1" s="1"/>
  <c r="Q2250" i="1" a="1"/>
  <c r="Q2250" i="1"/>
  <c r="N2250" i="1" a="1"/>
  <c r="N2250" i="1"/>
  <c r="L2241" i="1" a="1"/>
  <c r="L2241" i="1"/>
  <c r="Q2237" i="1" a="1"/>
  <c r="Q2237" i="1" s="1"/>
  <c r="L2244" i="1" a="1"/>
  <c r="L2244" i="1" s="1"/>
  <c r="N2239" i="1" a="1"/>
  <c r="N2239" i="1" s="1"/>
  <c r="K2244" i="1" a="1"/>
  <c r="K2244" i="1"/>
  <c r="H2241" i="1" a="1"/>
  <c r="H2241" i="1"/>
  <c r="P2239" i="1" a="1"/>
  <c r="P2239" i="1" s="1"/>
  <c r="F2246" i="1" a="1"/>
  <c r="F2246" i="1" s="1"/>
  <c r="F2241" i="1" a="1"/>
  <c r="F2241" i="1"/>
  <c r="K2237" i="1" a="1"/>
  <c r="K2237" i="1" s="1"/>
  <c r="G2239" i="1" a="1"/>
  <c r="G2239" i="1"/>
  <c r="P2244" i="1" a="1"/>
  <c r="P2244" i="1" s="1"/>
  <c r="O2239" i="1" a="1"/>
  <c r="O2239" i="1"/>
  <c r="H2237" i="1" a="1"/>
  <c r="H2237" i="1"/>
  <c r="N2242" i="1" a="1"/>
  <c r="N2242" i="1" s="1"/>
  <c r="M2242" i="1" a="1"/>
  <c r="M2242" i="1" s="1"/>
  <c r="H2239" i="1" a="1"/>
  <c r="H2239" i="1"/>
  <c r="K2242" i="1" a="1"/>
  <c r="K2242" i="1" s="1"/>
  <c r="J2239" i="1" a="1"/>
  <c r="J2239" i="1"/>
  <c r="J2242" i="1" a="1"/>
  <c r="J2242" i="1" s="1"/>
  <c r="J2241" i="1" a="1"/>
  <c r="J2241" i="1" s="1"/>
  <c r="L2239" i="1" a="1"/>
  <c r="L2239" i="1"/>
  <c r="N2237" i="1" a="1"/>
  <c r="N2237" i="1"/>
  <c r="L2242" i="1" a="1"/>
  <c r="L2242" i="1"/>
  <c r="G2242" i="1" a="1"/>
  <c r="G2242" i="1" s="1"/>
  <c r="O2241" i="1" a="1"/>
  <c r="O2241" i="1"/>
  <c r="K2241" i="1" a="1"/>
  <c r="K2241" i="1" s="1"/>
  <c r="I2239" i="1" a="1"/>
  <c r="I2239" i="1"/>
  <c r="I2237" i="1" a="1"/>
  <c r="I2237" i="1" s="1"/>
  <c r="P2241" i="1" a="1"/>
  <c r="P2241" i="1" s="1"/>
  <c r="Q2244" i="1" a="1"/>
  <c r="Q2244" i="1" s="1"/>
  <c r="N2244" i="1" a="1"/>
  <c r="N2244" i="1"/>
  <c r="F2242" i="1" a="1"/>
  <c r="F2242" i="1" s="1"/>
  <c r="I2244" i="1" a="1"/>
  <c r="I2244" i="1"/>
  <c r="H2244" i="1" a="1"/>
  <c r="H2244" i="1" s="1"/>
  <c r="F2239" i="1" a="1"/>
  <c r="F2239" i="1"/>
  <c r="K2239" i="1" a="1"/>
  <c r="K2239" i="1" s="1"/>
  <c r="F2244" i="1" a="1"/>
  <c r="F2244" i="1"/>
  <c r="I2242" i="1" a="1"/>
  <c r="I2242" i="1" s="1"/>
  <c r="Q2242" i="1" a="1"/>
  <c r="Q2242" i="1"/>
  <c r="G2241" i="1" a="1"/>
  <c r="G2241" i="1"/>
  <c r="N2241" i="1" a="1"/>
  <c r="N2241" i="1"/>
  <c r="O2242" i="1" a="1"/>
  <c r="O2242" i="1" s="1"/>
  <c r="I2241" i="1" a="1"/>
  <c r="I2241" i="1" s="1"/>
  <c r="L2237" i="1" a="1"/>
  <c r="L2237" i="1"/>
  <c r="M2237" i="1" a="1"/>
  <c r="M2237" i="1"/>
  <c r="G2244" i="1" a="1"/>
  <c r="G2244" i="1"/>
  <c r="H2242" i="1" a="1"/>
  <c r="H2242" i="1" s="1"/>
  <c r="Q2241" i="1" a="1"/>
  <c r="Q2241" i="1" s="1"/>
  <c r="M2241" i="1" a="1"/>
  <c r="M2241" i="1"/>
  <c r="Q2239" i="1" a="1"/>
  <c r="Q2239" i="1" s="1"/>
  <c r="O2237" i="1" a="1"/>
  <c r="O2237" i="1"/>
  <c r="O2244" i="1" a="1"/>
  <c r="O2244" i="1"/>
  <c r="P2242" i="1" a="1"/>
  <c r="P2242" i="1" s="1"/>
  <c r="J2237" i="1" a="1"/>
  <c r="J2237" i="1"/>
  <c r="M2239" i="1" a="1"/>
  <c r="M2239" i="1"/>
  <c r="J2244" i="1" a="1"/>
  <c r="J2244" i="1"/>
  <c r="M2244" i="1" a="1"/>
  <c r="M2244" i="1" s="1"/>
  <c r="P2237" i="1" a="1"/>
  <c r="P2237" i="1" s="1"/>
  <c r="H2236" i="1" a="1"/>
  <c r="H2236" i="1" s="1"/>
  <c r="F2236" i="1" a="1"/>
  <c r="F2236" i="1"/>
  <c r="M2236" i="1" a="1"/>
  <c r="M2236" i="1" s="1"/>
  <c r="G2237" i="1" a="1"/>
  <c r="G2237" i="1" s="1"/>
  <c r="I2236" i="1" a="1"/>
  <c r="I2236" i="1" s="1"/>
  <c r="F2237" i="1" a="1"/>
  <c r="F2237" i="1"/>
  <c r="Q2236" i="1" a="1"/>
  <c r="Q2236" i="1" s="1"/>
  <c r="P2236" i="1" a="1"/>
  <c r="P2236" i="1"/>
  <c r="O2236" i="1" a="1"/>
  <c r="O2236" i="1" s="1"/>
  <c r="N2236" i="1" a="1"/>
  <c r="N2236" i="1"/>
  <c r="L2236" i="1" a="1"/>
  <c r="L2236" i="1"/>
  <c r="K2236" i="1" a="1"/>
  <c r="K2236" i="1"/>
  <c r="G2236" i="1" a="1"/>
  <c r="G2236" i="1" s="1"/>
  <c r="J2236" i="1" a="1"/>
  <c r="J2236" i="1" s="1"/>
  <c r="K1884" i="1" a="1"/>
  <c r="K1884" i="1"/>
  <c r="F1884" i="1" a="1"/>
  <c r="F1884" i="1" s="1"/>
  <c r="K1882" i="1" a="1"/>
  <c r="K1882" i="1" s="1"/>
  <c r="J1884" i="1" a="1"/>
  <c r="J1884" i="1" s="1"/>
  <c r="J1887" i="1" a="1"/>
  <c r="J1887" i="1" s="1"/>
  <c r="Q1884" i="1" a="1"/>
  <c r="Q1884" i="1" s="1"/>
  <c r="M1884" i="1" a="1"/>
  <c r="M1884" i="1" s="1"/>
  <c r="M1882" i="1" a="1"/>
  <c r="M1882" i="1"/>
  <c r="G1884" i="1" a="1"/>
  <c r="G1884" i="1"/>
  <c r="P1887" i="1" a="1"/>
  <c r="P1887" i="1" s="1"/>
  <c r="F1888" i="1" a="1"/>
  <c r="F1888" i="1"/>
  <c r="N1887" i="1" a="1"/>
  <c r="N1887" i="1"/>
  <c r="L1882" i="1" a="1"/>
  <c r="L1882" i="1"/>
  <c r="Q1882" i="1" a="1"/>
  <c r="Q1882" i="1" s="1"/>
  <c r="M1887" i="1" a="1"/>
  <c r="M1887" i="1" s="1"/>
  <c r="Q1887" i="1" a="1"/>
  <c r="Q1887" i="1" s="1"/>
  <c r="O1884" i="1" a="1"/>
  <c r="O1884" i="1" s="1"/>
  <c r="O1887" i="1" a="1"/>
  <c r="O1887" i="1" s="1"/>
  <c r="L1887" i="1" a="1"/>
  <c r="L1887" i="1"/>
  <c r="I1887" i="1" a="1"/>
  <c r="I1887" i="1" s="1"/>
  <c r="H1887" i="1" a="1"/>
  <c r="H1887" i="1" s="1"/>
  <c r="I1884" i="1" a="1"/>
  <c r="I1884" i="1" s="1"/>
  <c r="G1887" i="1" a="1"/>
  <c r="G1887" i="1"/>
  <c r="L1884" i="1" a="1"/>
  <c r="L1884" i="1" s="1"/>
  <c r="N1882" i="1" a="1"/>
  <c r="N1882" i="1"/>
  <c r="F1887" i="1" a="1"/>
  <c r="F1887" i="1"/>
  <c r="H1884" i="1" a="1"/>
  <c r="H1884" i="1" s="1"/>
  <c r="I1888" i="1" a="1"/>
  <c r="I1888" i="1" s="1"/>
  <c r="L1888" i="1" a="1"/>
  <c r="L1888" i="1"/>
  <c r="K1888" i="1" a="1"/>
  <c r="K1888" i="1"/>
  <c r="J1888" i="1" a="1"/>
  <c r="J1888" i="1"/>
  <c r="P1882" i="1" a="1"/>
  <c r="P1882" i="1" s="1"/>
  <c r="N1884" i="1" a="1"/>
  <c r="N1884" i="1" s="1"/>
  <c r="O1882" i="1" a="1"/>
  <c r="O1882" i="1" s="1"/>
  <c r="H1888" i="1" a="1"/>
  <c r="H1888" i="1" s="1"/>
  <c r="G1888" i="1" a="1"/>
  <c r="G1888" i="1"/>
  <c r="P1884" i="1" a="1"/>
  <c r="P1884" i="1"/>
  <c r="K1887" i="1" a="1"/>
  <c r="K1887" i="1"/>
  <c r="O1876" i="1" a="1"/>
  <c r="O1876" i="1" s="1"/>
  <c r="I1882" i="1" a="1"/>
  <c r="I1882" i="1"/>
  <c r="H1882" i="1" a="1"/>
  <c r="H1882" i="1"/>
  <c r="G1882" i="1" a="1"/>
  <c r="G1882" i="1" s="1"/>
  <c r="P1880" i="1" a="1"/>
  <c r="P1880" i="1" s="1"/>
  <c r="F1882" i="1" a="1"/>
  <c r="F1882" i="1"/>
  <c r="Q1876" i="1" a="1"/>
  <c r="Q1876" i="1"/>
  <c r="O1880" i="1" a="1"/>
  <c r="O1880" i="1" s="1"/>
  <c r="N1880" i="1" a="1"/>
  <c r="N1880" i="1"/>
  <c r="J1878" i="1" a="1"/>
  <c r="J1878" i="1" s="1"/>
  <c r="Q1878" i="1" a="1"/>
  <c r="Q1878" i="1" s="1"/>
  <c r="P1878" i="1" a="1"/>
  <c r="P1878" i="1" s="1"/>
  <c r="L1878" i="1" a="1"/>
  <c r="L1878" i="1" s="1"/>
  <c r="G1880" i="1" a="1"/>
  <c r="G1880" i="1"/>
  <c r="K1880" i="1" a="1"/>
  <c r="K1880" i="1" s="1"/>
  <c r="M1876" i="1" a="1"/>
  <c r="M1876" i="1"/>
  <c r="H1880" i="1" a="1"/>
  <c r="H1880" i="1" s="1"/>
  <c r="F1880" i="1" a="1"/>
  <c r="F1880" i="1"/>
  <c r="O1878" i="1" a="1"/>
  <c r="O1878" i="1"/>
  <c r="K1878" i="1" a="1"/>
  <c r="K1878" i="1"/>
  <c r="H1878" i="1" a="1"/>
  <c r="H1878" i="1"/>
  <c r="L1876" i="1" a="1"/>
  <c r="L1876" i="1" s="1"/>
  <c r="M1880" i="1" a="1"/>
  <c r="M1880" i="1"/>
  <c r="Q1880" i="1" a="1"/>
  <c r="Q1880" i="1"/>
  <c r="L1880" i="1" a="1"/>
  <c r="L1880" i="1" s="1"/>
  <c r="I1878" i="1" a="1"/>
  <c r="I1878" i="1" s="1"/>
  <c r="J1880" i="1" a="1"/>
  <c r="J1880" i="1"/>
  <c r="N1878" i="1" a="1"/>
  <c r="N1878" i="1"/>
  <c r="G1878" i="1" a="1"/>
  <c r="G1878" i="1"/>
  <c r="P1876" i="1" a="1"/>
  <c r="P1876" i="1" s="1"/>
  <c r="F1878" i="1" a="1"/>
  <c r="F1878" i="1"/>
  <c r="J1882" i="1" a="1"/>
  <c r="J1882" i="1" s="1"/>
  <c r="I1880" i="1" a="1"/>
  <c r="I1880" i="1"/>
  <c r="M1878" i="1" a="1"/>
  <c r="M1878" i="1"/>
  <c r="N1876" i="1" a="1"/>
  <c r="N1876" i="1"/>
  <c r="K1876" i="1" a="1"/>
  <c r="K1876" i="1" s="1"/>
  <c r="Q1874" i="1" a="1"/>
  <c r="Q1874" i="1"/>
  <c r="J1876" i="1" a="1"/>
  <c r="J1876" i="1"/>
  <c r="F1876" i="1" a="1"/>
  <c r="F1876" i="1" s="1"/>
  <c r="J1874" i="1" a="1"/>
  <c r="J1874" i="1" s="1"/>
  <c r="I1876" i="1" a="1"/>
  <c r="I1876" i="1"/>
  <c r="G1876" i="1" a="1"/>
  <c r="G1876" i="1" s="1"/>
  <c r="P1874" i="1" a="1"/>
  <c r="P1874" i="1"/>
  <c r="I1874" i="1" a="1"/>
  <c r="I1874" i="1" s="1"/>
  <c r="O1874" i="1" a="1"/>
  <c r="O1874" i="1"/>
  <c r="M1874" i="1" a="1"/>
  <c r="M1874" i="1" s="1"/>
  <c r="N1874" i="1" a="1"/>
  <c r="N1874" i="1" s="1"/>
  <c r="L1874" i="1" a="1"/>
  <c r="L1874" i="1"/>
  <c r="K1874" i="1" a="1"/>
  <c r="K1874" i="1"/>
  <c r="H1874" i="1" a="1"/>
  <c r="H1874" i="1" s="1"/>
  <c r="H1876" i="1" a="1"/>
  <c r="H1876" i="1"/>
  <c r="N1868" i="1" a="1"/>
  <c r="N1868" i="1"/>
  <c r="F1874" i="1" a="1"/>
  <c r="F1874" i="1" s="1"/>
  <c r="N1872" i="1" a="1"/>
  <c r="N1872" i="1" s="1"/>
  <c r="P1871" i="1" a="1"/>
  <c r="P1871" i="1"/>
  <c r="M1871" i="1" a="1"/>
  <c r="M1871" i="1" s="1"/>
  <c r="G1872" i="1" a="1"/>
  <c r="G1872" i="1"/>
  <c r="I1871" i="1" a="1"/>
  <c r="I1871" i="1"/>
  <c r="M1868" i="1" a="1"/>
  <c r="M1868" i="1" s="1"/>
  <c r="Q1868" i="1" a="1"/>
  <c r="Q1868" i="1"/>
  <c r="G1874" i="1" a="1"/>
  <c r="G1874" i="1" s="1"/>
  <c r="Q1872" i="1" a="1"/>
  <c r="Q1872" i="1" s="1"/>
  <c r="K1871" i="1" a="1"/>
  <c r="K1871" i="1"/>
  <c r="I1870" i="1" a="1"/>
  <c r="I1870" i="1" s="1"/>
  <c r="L1872" i="1" a="1"/>
  <c r="L1872" i="1"/>
  <c r="O1868" i="1" a="1"/>
  <c r="O1868" i="1" s="1"/>
  <c r="K1872" i="1" a="1"/>
  <c r="K1872" i="1" s="1"/>
  <c r="M1870" i="1" a="1"/>
  <c r="M1870" i="1" s="1"/>
  <c r="F1871" i="1" a="1"/>
  <c r="F1871" i="1"/>
  <c r="N1870" i="1" a="1"/>
  <c r="N1870" i="1"/>
  <c r="J1872" i="1" a="1"/>
  <c r="J1872" i="1" s="1"/>
  <c r="Q1871" i="1" a="1"/>
  <c r="Q1871" i="1"/>
  <c r="P1872" i="1" a="1"/>
  <c r="P1872" i="1" s="1"/>
  <c r="O1872" i="1" a="1"/>
  <c r="O1872" i="1"/>
  <c r="H1871" i="1" a="1"/>
  <c r="H1871" i="1"/>
  <c r="G1870" i="1" a="1"/>
  <c r="G1870" i="1" s="1"/>
  <c r="G1871" i="1" a="1"/>
  <c r="G1871" i="1"/>
  <c r="F1872" i="1" a="1"/>
  <c r="F1872" i="1" s="1"/>
  <c r="M1872" i="1" a="1"/>
  <c r="M1872" i="1"/>
  <c r="I1872" i="1" a="1"/>
  <c r="I1872" i="1"/>
  <c r="H1872" i="1" a="1"/>
  <c r="H1872" i="1" s="1"/>
  <c r="O1871" i="1" a="1"/>
  <c r="O1871" i="1"/>
  <c r="L1871" i="1" a="1"/>
  <c r="L1871" i="1"/>
  <c r="Q1870" i="1" a="1"/>
  <c r="Q1870" i="1"/>
  <c r="L1870" i="1" a="1"/>
  <c r="L1870" i="1" s="1"/>
  <c r="P1870" i="1" a="1"/>
  <c r="P1870" i="1"/>
  <c r="F1870" i="1" a="1"/>
  <c r="F1870" i="1"/>
  <c r="J1871" i="1" a="1"/>
  <c r="J1871" i="1" s="1"/>
  <c r="N1871" i="1" a="1"/>
  <c r="N1871" i="1"/>
  <c r="O1870" i="1" a="1"/>
  <c r="O1870" i="1"/>
  <c r="K1870" i="1" a="1"/>
  <c r="K1870" i="1" s="1"/>
  <c r="J1870" i="1" a="1"/>
  <c r="J1870" i="1" s="1"/>
  <c r="H1870" i="1" a="1"/>
  <c r="H1870" i="1" s="1"/>
  <c r="P1868" i="1" a="1"/>
  <c r="P1868" i="1" s="1"/>
  <c r="O1867" i="1" a="1"/>
  <c r="O1867" i="1"/>
  <c r="J1867" i="1" a="1"/>
  <c r="J1867" i="1" s="1"/>
  <c r="F1867" i="1" a="1"/>
  <c r="F1867" i="1" s="1"/>
  <c r="N1865" i="1" a="1"/>
  <c r="N1865" i="1" s="1"/>
  <c r="O1865" i="1" a="1"/>
  <c r="O1865" i="1"/>
  <c r="H1868" i="1" a="1"/>
  <c r="H1868" i="1" s="1"/>
  <c r="G1867" i="1" a="1"/>
  <c r="G1867" i="1"/>
  <c r="P1865" i="1" a="1"/>
  <c r="P1865" i="1" s="1"/>
  <c r="I1868" i="1" a="1"/>
  <c r="I1868" i="1"/>
  <c r="M1867" i="1" a="1"/>
  <c r="M1867" i="1" s="1"/>
  <c r="I1867" i="1" a="1"/>
  <c r="I1867" i="1" s="1"/>
  <c r="K1867" i="1" a="1"/>
  <c r="K1867" i="1" s="1"/>
  <c r="F1868" i="1" a="1"/>
  <c r="F1868" i="1" s="1"/>
  <c r="L1868" i="1" a="1"/>
  <c r="L1868" i="1"/>
  <c r="P1867" i="1" a="1"/>
  <c r="P1867" i="1" s="1"/>
  <c r="Q1865" i="1" a="1"/>
  <c r="Q1865" i="1"/>
  <c r="K1868" i="1" a="1"/>
  <c r="K1868" i="1"/>
  <c r="L1867" i="1" a="1"/>
  <c r="L1867" i="1"/>
  <c r="J1868" i="1" a="1"/>
  <c r="J1868" i="1"/>
  <c r="G1868" i="1" a="1"/>
  <c r="G1868" i="1" s="1"/>
  <c r="Q1867" i="1" a="1"/>
  <c r="Q1867" i="1"/>
  <c r="H1867" i="1" a="1"/>
  <c r="H1867" i="1"/>
  <c r="N1867" i="1" a="1"/>
  <c r="N1867" i="1" s="1"/>
  <c r="H1864" i="1" a="1"/>
  <c r="H1864" i="1"/>
  <c r="G1865" i="1" a="1"/>
  <c r="G1865" i="1"/>
  <c r="F1865" i="1" a="1"/>
  <c r="F1865" i="1" s="1"/>
  <c r="Q1864" i="1" a="1"/>
  <c r="Q1864" i="1"/>
  <c r="P1864" i="1" a="1"/>
  <c r="P1864" i="1" s="1"/>
  <c r="N1861" i="1" a="1"/>
  <c r="N1861" i="1"/>
  <c r="O1864" i="1" a="1"/>
  <c r="O1864" i="1" s="1"/>
  <c r="N1864" i="1" a="1"/>
  <c r="N1864" i="1"/>
  <c r="M1864" i="1" a="1"/>
  <c r="M1864" i="1"/>
  <c r="L1861" i="1" a="1"/>
  <c r="L1861" i="1"/>
  <c r="L1864" i="1" a="1"/>
  <c r="L1864" i="1"/>
  <c r="K1864" i="1" a="1"/>
  <c r="K1864" i="1" s="1"/>
  <c r="J1864" i="1" a="1"/>
  <c r="J1864" i="1"/>
  <c r="J1861" i="1" a="1"/>
  <c r="J1861" i="1" s="1"/>
  <c r="I1864" i="1" a="1"/>
  <c r="I1864" i="1"/>
  <c r="F1864" i="1" a="1"/>
  <c r="F1864" i="1" s="1"/>
  <c r="F1861" i="1" a="1"/>
  <c r="F1861" i="1" s="1"/>
  <c r="M1861" i="1" a="1"/>
  <c r="M1861" i="1" s="1"/>
  <c r="I1861" i="1" a="1"/>
  <c r="I1861" i="1" s="1"/>
  <c r="G1861" i="1" a="1"/>
  <c r="G1861" i="1" s="1"/>
  <c r="P1859" i="1" a="1"/>
  <c r="P1859" i="1" s="1"/>
  <c r="G1864" i="1" a="1"/>
  <c r="G1864" i="1" s="1"/>
  <c r="K1861" i="1" a="1"/>
  <c r="K1861" i="1"/>
  <c r="Q1859" i="1" a="1"/>
  <c r="Q1859" i="1"/>
  <c r="Q1861" i="1" a="1"/>
  <c r="Q1861" i="1" s="1"/>
  <c r="P1861" i="1" a="1"/>
  <c r="P1861" i="1"/>
  <c r="O1861" i="1" a="1"/>
  <c r="O1861" i="1"/>
  <c r="H1861" i="1" a="1"/>
  <c r="H1861" i="1"/>
  <c r="M1865" i="1" a="1"/>
  <c r="M1865" i="1" s="1"/>
  <c r="L1865" i="1" a="1"/>
  <c r="L1865" i="1"/>
  <c r="K1865" i="1" a="1"/>
  <c r="K1865" i="1" s="1"/>
  <c r="J1865" i="1" a="1"/>
  <c r="J1865" i="1" s="1"/>
  <c r="I1865" i="1" a="1"/>
  <c r="I1865" i="1" s="1"/>
  <c r="H1865" i="1" a="1"/>
  <c r="H1865" i="1" s="1"/>
  <c r="I1859" i="1" a="1"/>
  <c r="I1859" i="1"/>
  <c r="O1859" i="1" a="1"/>
  <c r="O1859" i="1" s="1"/>
  <c r="N1859" i="1" a="1"/>
  <c r="N1859" i="1" s="1"/>
  <c r="J1859" i="1" a="1"/>
  <c r="J1859" i="1" s="1"/>
  <c r="K1859" i="1" a="1"/>
  <c r="K1859" i="1"/>
  <c r="M1859" i="1" a="1"/>
  <c r="M1859" i="1" s="1"/>
  <c r="L1859" i="1" a="1"/>
  <c r="L1859" i="1" s="1"/>
  <c r="J1857" i="1" a="1"/>
  <c r="J1857" i="1"/>
  <c r="F1857" i="1" a="1"/>
  <c r="F1857" i="1" s="1"/>
  <c r="M1855" i="1" a="1"/>
  <c r="M1855" i="1"/>
  <c r="P1855" i="1" a="1"/>
  <c r="P1855" i="1" s="1"/>
  <c r="H1857" i="1" a="1"/>
  <c r="H1857" i="1" s="1"/>
  <c r="L1857" i="1" a="1"/>
  <c r="L1857" i="1" s="1"/>
  <c r="I1857" i="1" a="1"/>
  <c r="I1857" i="1" s="1"/>
  <c r="N1855" i="1" a="1"/>
  <c r="N1855" i="1" s="1"/>
  <c r="O1855" i="1" a="1"/>
  <c r="O1855" i="1"/>
  <c r="Q1857" i="1" a="1"/>
  <c r="Q1857" i="1" s="1"/>
  <c r="O1857" i="1" a="1"/>
  <c r="O1857" i="1"/>
  <c r="M1857" i="1" a="1"/>
  <c r="M1857" i="1" s="1"/>
  <c r="G1857" i="1" a="1"/>
  <c r="G1857" i="1"/>
  <c r="Q1855" i="1" a="1"/>
  <c r="Q1855" i="1"/>
  <c r="L1855" i="1" a="1"/>
  <c r="L1855" i="1"/>
  <c r="H1859" i="1" a="1"/>
  <c r="H1859" i="1"/>
  <c r="G1859" i="1" a="1"/>
  <c r="G1859" i="1" s="1"/>
  <c r="F1859" i="1" a="1"/>
  <c r="F1859" i="1" s="1"/>
  <c r="P1857" i="1" a="1"/>
  <c r="P1857" i="1" s="1"/>
  <c r="N1857" i="1" a="1"/>
  <c r="N1857" i="1"/>
  <c r="K1857" i="1" a="1"/>
  <c r="K1857" i="1" s="1"/>
  <c r="L1853" i="1" a="1"/>
  <c r="L1853" i="1" s="1"/>
  <c r="M1853" i="1" a="1"/>
  <c r="M1853" i="1" s="1"/>
  <c r="N1851" i="1" a="1"/>
  <c r="N1851" i="1"/>
  <c r="J1855" i="1" a="1"/>
  <c r="J1855" i="1" s="1"/>
  <c r="N1853" i="1" a="1"/>
  <c r="N1853" i="1"/>
  <c r="F1853" i="1" a="1"/>
  <c r="F1853" i="1" s="1"/>
  <c r="I1853" i="1" a="1"/>
  <c r="I1853" i="1"/>
  <c r="H1853" i="1" a="1"/>
  <c r="H1853" i="1" s="1"/>
  <c r="K1855" i="1" a="1"/>
  <c r="K1855" i="1"/>
  <c r="I1855" i="1" a="1"/>
  <c r="I1855" i="1" s="1"/>
  <c r="H1855" i="1" a="1"/>
  <c r="H1855" i="1" s="1"/>
  <c r="G1855" i="1" a="1"/>
  <c r="G1855" i="1"/>
  <c r="F1855" i="1" a="1"/>
  <c r="F1855" i="1"/>
  <c r="P1853" i="1" a="1"/>
  <c r="P1853" i="1" s="1"/>
  <c r="Q1853" i="1" a="1"/>
  <c r="Q1853" i="1" s="1"/>
  <c r="O1853" i="1" a="1"/>
  <c r="O1853" i="1"/>
  <c r="O1851" i="1" a="1"/>
  <c r="O1851" i="1"/>
  <c r="G1853" i="1" a="1"/>
  <c r="G1853" i="1" s="1"/>
  <c r="K1853" i="1" a="1"/>
  <c r="K1853" i="1" s="1"/>
  <c r="J1853" i="1" a="1"/>
  <c r="J1853" i="1" s="1"/>
  <c r="Q1851" i="1" a="1"/>
  <c r="Q1851" i="1" s="1"/>
  <c r="P1851" i="1" a="1"/>
  <c r="P1851" i="1"/>
  <c r="H1850" i="1" a="1"/>
  <c r="H1850" i="1"/>
  <c r="N1848" i="1" a="1"/>
  <c r="N1848" i="1"/>
  <c r="I1846" i="1" a="1"/>
  <c r="I1846" i="1" s="1"/>
  <c r="M1851" i="1" a="1"/>
  <c r="M1851" i="1"/>
  <c r="N1850" i="1" a="1"/>
  <c r="N1850" i="1" s="1"/>
  <c r="O1846" i="1" a="1"/>
  <c r="O1846" i="1"/>
  <c r="F1846" i="1" a="1"/>
  <c r="F1846" i="1" s="1"/>
  <c r="L1851" i="1" a="1"/>
  <c r="L1851" i="1"/>
  <c r="F1850" i="1" a="1"/>
  <c r="F1850" i="1" s="1"/>
  <c r="L1846" i="1" a="1"/>
  <c r="L1846" i="1"/>
  <c r="H1846" i="1" a="1"/>
  <c r="H1846" i="1"/>
  <c r="H1851" i="1" a="1"/>
  <c r="H1851" i="1" s="1"/>
  <c r="P1845" i="1" a="1"/>
  <c r="P1845" i="1"/>
  <c r="O1845" i="1" a="1"/>
  <c r="O1845" i="1" s="1"/>
  <c r="K1851" i="1" a="1"/>
  <c r="K1851" i="1" s="1"/>
  <c r="M1846" i="1" a="1"/>
  <c r="M1846" i="1"/>
  <c r="J1851" i="1" a="1"/>
  <c r="J1851" i="1" s="1"/>
  <c r="M1848" i="1" a="1"/>
  <c r="M1848" i="1" s="1"/>
  <c r="M1850" i="1" a="1"/>
  <c r="M1850" i="1"/>
  <c r="I1851" i="1" a="1"/>
  <c r="I1851" i="1"/>
  <c r="G1851" i="1" a="1"/>
  <c r="G1851" i="1"/>
  <c r="L1850" i="1" a="1"/>
  <c r="L1850" i="1" s="1"/>
  <c r="N1846" i="1" a="1"/>
  <c r="N1846" i="1" s="1"/>
  <c r="I1848" i="1" a="1"/>
  <c r="I1848" i="1" s="1"/>
  <c r="J1850" i="1" a="1"/>
  <c r="J1850" i="1"/>
  <c r="P1848" i="1" a="1"/>
  <c r="P1848" i="1" s="1"/>
  <c r="F1848" i="1" a="1"/>
  <c r="F1848" i="1"/>
  <c r="O1848" i="1" a="1"/>
  <c r="O1848" i="1" s="1"/>
  <c r="L1848" i="1" a="1"/>
  <c r="L1848" i="1" s="1"/>
  <c r="Q1845" i="1" a="1"/>
  <c r="Q1845" i="1"/>
  <c r="K1850" i="1" a="1"/>
  <c r="K1850" i="1" s="1"/>
  <c r="K1846" i="1" a="1"/>
  <c r="K1846" i="1" s="1"/>
  <c r="O1850" i="1" a="1"/>
  <c r="O1850" i="1"/>
  <c r="F1851" i="1" a="1"/>
  <c r="F1851" i="1" s="1"/>
  <c r="Q1850" i="1" a="1"/>
  <c r="Q1850" i="1" s="1"/>
  <c r="I1850" i="1" a="1"/>
  <c r="I1850" i="1" s="1"/>
  <c r="Q1848" i="1" a="1"/>
  <c r="Q1848" i="1" s="1"/>
  <c r="Q1846" i="1" a="1"/>
  <c r="Q1846" i="1"/>
  <c r="P1850" i="1" a="1"/>
  <c r="P1850" i="1"/>
  <c r="G1846" i="1" a="1"/>
  <c r="G1846" i="1" s="1"/>
  <c r="G1848" i="1" a="1"/>
  <c r="G1848" i="1" s="1"/>
  <c r="J1846" i="1" a="1"/>
  <c r="J1846" i="1"/>
  <c r="P1846" i="1" a="1"/>
  <c r="P1846" i="1" s="1"/>
  <c r="G1850" i="1" a="1"/>
  <c r="G1850" i="1" s="1"/>
  <c r="H1848" i="1" a="1"/>
  <c r="H1848" i="1" s="1"/>
  <c r="K1848" i="1" a="1"/>
  <c r="K1848" i="1"/>
  <c r="J1848" i="1" a="1"/>
  <c r="J1848" i="1" s="1"/>
  <c r="H1842" i="1" a="1"/>
  <c r="H1842" i="1"/>
  <c r="I1842" i="1" a="1"/>
  <c r="I1842" i="1"/>
  <c r="M1838" i="1" a="1"/>
  <c r="M1838" i="1"/>
  <c r="J1838" i="1" a="1"/>
  <c r="J1838" i="1"/>
  <c r="L1838" i="1" a="1"/>
  <c r="L1838" i="1" s="1"/>
  <c r="Q1840" i="1" a="1"/>
  <c r="Q1840" i="1"/>
  <c r="N1845" i="1" a="1"/>
  <c r="N1845" i="1" s="1"/>
  <c r="J1842" i="1" a="1"/>
  <c r="J1842" i="1" s="1"/>
  <c r="N1838" i="1" a="1"/>
  <c r="N1838" i="1" s="1"/>
  <c r="I1838" i="1" a="1"/>
  <c r="I1838" i="1"/>
  <c r="K1845" i="1" a="1"/>
  <c r="K1845" i="1" s="1"/>
  <c r="H1845" i="1" a="1"/>
  <c r="H1845" i="1" s="1"/>
  <c r="M1842" i="1" a="1"/>
  <c r="M1842" i="1"/>
  <c r="P1840" i="1" a="1"/>
  <c r="P1840" i="1" s="1"/>
  <c r="Q1842" i="1" a="1"/>
  <c r="Q1842" i="1"/>
  <c r="G1842" i="1" a="1"/>
  <c r="G1842" i="1" s="1"/>
  <c r="F1842" i="1" a="1"/>
  <c r="F1842" i="1"/>
  <c r="N1840" i="1" a="1"/>
  <c r="N1840" i="1" s="1"/>
  <c r="P1838" i="1" a="1"/>
  <c r="P1838" i="1" s="1"/>
  <c r="M1840" i="1" a="1"/>
  <c r="M1840" i="1" s="1"/>
  <c r="F1840" i="1" a="1"/>
  <c r="F1840" i="1"/>
  <c r="K1838" i="1" a="1"/>
  <c r="K1838" i="1" s="1"/>
  <c r="H1838" i="1" a="1"/>
  <c r="H1838" i="1"/>
  <c r="J1840" i="1" a="1"/>
  <c r="J1840" i="1"/>
  <c r="H1840" i="1" a="1"/>
  <c r="H1840" i="1"/>
  <c r="O1838" i="1" a="1"/>
  <c r="O1838" i="1" s="1"/>
  <c r="G1845" i="1" a="1"/>
  <c r="G1845" i="1"/>
  <c r="K1840" i="1" a="1"/>
  <c r="K1840" i="1"/>
  <c r="L1842" i="1" a="1"/>
  <c r="L1842" i="1" s="1"/>
  <c r="O1842" i="1" a="1"/>
  <c r="O1842" i="1"/>
  <c r="N1842" i="1" a="1"/>
  <c r="N1842" i="1" s="1"/>
  <c r="I1840" i="1" a="1"/>
  <c r="I1840" i="1"/>
  <c r="O1840" i="1" a="1"/>
  <c r="O1840" i="1" s="1"/>
  <c r="M1845" i="1" a="1"/>
  <c r="M1845" i="1" s="1"/>
  <c r="J1845" i="1" a="1"/>
  <c r="J1845" i="1" s="1"/>
  <c r="P1842" i="1" a="1"/>
  <c r="P1842" i="1"/>
  <c r="I1845" i="1" a="1"/>
  <c r="I1845" i="1" s="1"/>
  <c r="L1845" i="1" a="1"/>
  <c r="L1845" i="1"/>
  <c r="F1845" i="1" a="1"/>
  <c r="F1845" i="1"/>
  <c r="G1840" i="1" a="1"/>
  <c r="G1840" i="1" s="1"/>
  <c r="K1842" i="1" a="1"/>
  <c r="K1842" i="1" s="1"/>
  <c r="Q1838" i="1" a="1"/>
  <c r="Q1838" i="1"/>
  <c r="L1840" i="1" a="1"/>
  <c r="L1840" i="1" s="1"/>
  <c r="M1831" i="1" a="1"/>
  <c r="M1831" i="1"/>
  <c r="G1838" i="1" a="1"/>
  <c r="G1838" i="1"/>
  <c r="P1834" i="1" a="1"/>
  <c r="P1834" i="1"/>
  <c r="M1832" i="1" a="1"/>
  <c r="M1832" i="1" s="1"/>
  <c r="Q1831" i="1" a="1"/>
  <c r="Q1831" i="1" s="1"/>
  <c r="I1834" i="1" a="1"/>
  <c r="I1834" i="1" s="1"/>
  <c r="N1836" i="1" a="1"/>
  <c r="N1836" i="1" s="1"/>
  <c r="Q1834" i="1" a="1"/>
  <c r="Q1834" i="1" s="1"/>
  <c r="L1834" i="1" a="1"/>
  <c r="L1834" i="1" s="1"/>
  <c r="G1832" i="1" a="1"/>
  <c r="G1832" i="1" s="1"/>
  <c r="F1838" i="1" a="1"/>
  <c r="F1838" i="1" s="1"/>
  <c r="O1836" i="1" a="1"/>
  <c r="O1836" i="1" s="1"/>
  <c r="J1836" i="1" a="1"/>
  <c r="J1836" i="1"/>
  <c r="M1834" i="1" a="1"/>
  <c r="M1834" i="1"/>
  <c r="J1834" i="1" a="1"/>
  <c r="J1834" i="1" s="1"/>
  <c r="I1832" i="1" a="1"/>
  <c r="I1832" i="1"/>
  <c r="Q1832" i="1" a="1"/>
  <c r="Q1832" i="1" s="1"/>
  <c r="J1832" i="1" a="1"/>
  <c r="J1832" i="1"/>
  <c r="F1832" i="1" a="1"/>
  <c r="F1832" i="1" s="1"/>
  <c r="H1831" i="1" a="1"/>
  <c r="H1831" i="1" s="1"/>
  <c r="G1831" i="1" a="1"/>
  <c r="G1831" i="1" s="1"/>
  <c r="F1831" i="1" a="1"/>
  <c r="F1831" i="1" s="1"/>
  <c r="Q1829" i="1" a="1"/>
  <c r="Q1829" i="1" s="1"/>
  <c r="O1832" i="1" a="1"/>
  <c r="O1832" i="1" s="1"/>
  <c r="L1836" i="1" a="1"/>
  <c r="L1836" i="1" s="1"/>
  <c r="N1832" i="1" a="1"/>
  <c r="N1832" i="1"/>
  <c r="L1831" i="1" a="1"/>
  <c r="L1831" i="1" s="1"/>
  <c r="K1834" i="1" a="1"/>
  <c r="K1834" i="1"/>
  <c r="H1834" i="1" a="1"/>
  <c r="H1834" i="1" s="1"/>
  <c r="P1836" i="1" a="1"/>
  <c r="P1836" i="1"/>
  <c r="F1836" i="1" a="1"/>
  <c r="F1836" i="1"/>
  <c r="K1832" i="1" a="1"/>
  <c r="K1832" i="1" s="1"/>
  <c r="I1831" i="1" a="1"/>
  <c r="I1831" i="1"/>
  <c r="K1831" i="1" a="1"/>
  <c r="K1831" i="1"/>
  <c r="M1836" i="1" a="1"/>
  <c r="M1836" i="1"/>
  <c r="N1831" i="1" a="1"/>
  <c r="N1831" i="1" s="1"/>
  <c r="H1832" i="1" a="1"/>
  <c r="H1832" i="1" s="1"/>
  <c r="P1831" i="1" a="1"/>
  <c r="P1831" i="1" s="1"/>
  <c r="O1834" i="1" a="1"/>
  <c r="O1834" i="1" s="1"/>
  <c r="P1832" i="1" a="1"/>
  <c r="P1832" i="1"/>
  <c r="J1831" i="1" a="1"/>
  <c r="J1831" i="1"/>
  <c r="H1836" i="1" a="1"/>
  <c r="H1836" i="1"/>
  <c r="G1834" i="1" a="1"/>
  <c r="G1834" i="1"/>
  <c r="Q1836" i="1" a="1"/>
  <c r="Q1836" i="1" s="1"/>
  <c r="I1836" i="1" a="1"/>
  <c r="I1836" i="1"/>
  <c r="N1834" i="1" a="1"/>
  <c r="N1834" i="1"/>
  <c r="F1834" i="1" a="1"/>
  <c r="F1834" i="1" s="1"/>
  <c r="L1832" i="1" a="1"/>
  <c r="L1832" i="1"/>
  <c r="O1831" i="1" a="1"/>
  <c r="O1831" i="1" s="1"/>
  <c r="K1836" i="1" a="1"/>
  <c r="K1836" i="1"/>
  <c r="G1836" i="1" a="1"/>
  <c r="G1836" i="1"/>
  <c r="K1827" i="1" a="1"/>
  <c r="K1827" i="1"/>
  <c r="Q1826" i="1" a="1"/>
  <c r="Q1826" i="1" s="1"/>
  <c r="J1826" i="1" a="1"/>
  <c r="J1826" i="1" s="1"/>
  <c r="F1826" i="1" a="1"/>
  <c r="F1826" i="1" s="1"/>
  <c r="I1829" i="1" a="1"/>
  <c r="I1829" i="1" s="1"/>
  <c r="P1827" i="1" a="1"/>
  <c r="P1827" i="1"/>
  <c r="P1826" i="1" a="1"/>
  <c r="P1826" i="1" s="1"/>
  <c r="P1829" i="1" a="1"/>
  <c r="P1829" i="1"/>
  <c r="O1829" i="1" a="1"/>
  <c r="O1829" i="1" s="1"/>
  <c r="L1829" i="1" a="1"/>
  <c r="L1829" i="1" s="1"/>
  <c r="J1829" i="1" a="1"/>
  <c r="J1829" i="1" s="1"/>
  <c r="I1826" i="1" a="1"/>
  <c r="I1826" i="1"/>
  <c r="N1826" i="1" a="1"/>
  <c r="N1826" i="1"/>
  <c r="F1829" i="1" a="1"/>
  <c r="F1829" i="1" s="1"/>
  <c r="Q1827" i="1" a="1"/>
  <c r="Q1827" i="1" s="1"/>
  <c r="H1827" i="1" a="1"/>
  <c r="H1827" i="1" s="1"/>
  <c r="O1827" i="1" a="1"/>
  <c r="O1827" i="1" s="1"/>
  <c r="K1829" i="1" a="1"/>
  <c r="K1829" i="1" s="1"/>
  <c r="H1826" i="1" a="1"/>
  <c r="H1826" i="1" s="1"/>
  <c r="M1827" i="1" a="1"/>
  <c r="M1827" i="1"/>
  <c r="I1827" i="1" a="1"/>
  <c r="I1827" i="1"/>
  <c r="O1826" i="1" a="1"/>
  <c r="O1826" i="1" s="1"/>
  <c r="L1826" i="1" a="1"/>
  <c r="L1826" i="1"/>
  <c r="N1827" i="1" a="1"/>
  <c r="N1827" i="1"/>
  <c r="L1827" i="1" a="1"/>
  <c r="L1827" i="1" s="1"/>
  <c r="G1827" i="1" a="1"/>
  <c r="G1827" i="1" s="1"/>
  <c r="F1827" i="1" a="1"/>
  <c r="F1827" i="1" s="1"/>
  <c r="M1826" i="1" a="1"/>
  <c r="M1826" i="1"/>
  <c r="G1826" i="1" a="1"/>
  <c r="G1826" i="1" s="1"/>
  <c r="N1829" i="1" a="1"/>
  <c r="N1829" i="1" s="1"/>
  <c r="J1827" i="1" a="1"/>
  <c r="J1827" i="1"/>
  <c r="M1829" i="1" a="1"/>
  <c r="M1829" i="1" s="1"/>
  <c r="K1826" i="1" a="1"/>
  <c r="K1826" i="1"/>
  <c r="H1829" i="1" a="1"/>
  <c r="H1829" i="1" s="1"/>
  <c r="G1829" i="1" a="1"/>
  <c r="G1829" i="1"/>
  <c r="G1902" i="1" a="1"/>
  <c r="G1902" i="1" s="1"/>
  <c r="L1900" i="1" a="1"/>
  <c r="L1900" i="1"/>
  <c r="M1900" i="1" a="1"/>
  <c r="M1900" i="1" s="1"/>
  <c r="P1902" i="1" a="1"/>
  <c r="P1902" i="1" s="1"/>
  <c r="O1900" i="1" a="1"/>
  <c r="O1900" i="1" s="1"/>
  <c r="Q1902" i="1" a="1"/>
  <c r="Q1902" i="1"/>
  <c r="I1902" i="1" a="1"/>
  <c r="I1902" i="1" s="1"/>
  <c r="F1902" i="1" a="1"/>
  <c r="F1902" i="1"/>
  <c r="N1900" i="1" a="1"/>
  <c r="N1900" i="1" s="1"/>
  <c r="P1900" i="1" a="1"/>
  <c r="P1900" i="1" s="1"/>
  <c r="Q1900" i="1" a="1"/>
  <c r="Q1900" i="1"/>
  <c r="L1902" i="1" a="1"/>
  <c r="L1902" i="1" s="1"/>
  <c r="K1902" i="1" a="1"/>
  <c r="K1902" i="1"/>
  <c r="H1902" i="1" a="1"/>
  <c r="H1902" i="1"/>
  <c r="J1902" i="1" a="1"/>
  <c r="J1902" i="1"/>
  <c r="N1902" i="1" a="1"/>
  <c r="N1902" i="1" s="1"/>
  <c r="M1902" i="1" a="1"/>
  <c r="M1902" i="1"/>
  <c r="O1902" i="1" a="1"/>
  <c r="O1902" i="1"/>
  <c r="M1896" i="1" a="1"/>
  <c r="M1896" i="1"/>
  <c r="J1896" i="1" a="1"/>
  <c r="J1896" i="1" s="1"/>
  <c r="K1900" i="1" a="1"/>
  <c r="K1900" i="1"/>
  <c r="I1896" i="1" a="1"/>
  <c r="I1896" i="1" s="1"/>
  <c r="Q1894" i="1" a="1"/>
  <c r="Q1894" i="1" s="1"/>
  <c r="P1894" i="1" a="1"/>
  <c r="P1894" i="1"/>
  <c r="F1894" i="1" a="1"/>
  <c r="F1894" i="1" s="1"/>
  <c r="Q1896" i="1" a="1"/>
  <c r="Q1896" i="1" s="1"/>
  <c r="J1900" i="1" a="1"/>
  <c r="J1900" i="1" s="1"/>
  <c r="I1900" i="1" a="1"/>
  <c r="I1900" i="1" s="1"/>
  <c r="Q1898" i="1" a="1"/>
  <c r="Q1898" i="1"/>
  <c r="M1898" i="1" a="1"/>
  <c r="M1898" i="1" s="1"/>
  <c r="L1894" i="1" a="1"/>
  <c r="L1894" i="1"/>
  <c r="G1896" i="1" a="1"/>
  <c r="G1896" i="1" s="1"/>
  <c r="K1896" i="1" a="1"/>
  <c r="K1896" i="1"/>
  <c r="I1894" i="1" a="1"/>
  <c r="I1894" i="1"/>
  <c r="J1894" i="1" a="1"/>
  <c r="J1894" i="1"/>
  <c r="H1900" i="1" a="1"/>
  <c r="H1900" i="1" s="1"/>
  <c r="G1900" i="1" a="1"/>
  <c r="G1900" i="1" s="1"/>
  <c r="J1898" i="1" a="1"/>
  <c r="J1898" i="1" s="1"/>
  <c r="N1896" i="1" a="1"/>
  <c r="N1896" i="1"/>
  <c r="I1898" i="1" a="1"/>
  <c r="I1898" i="1" s="1"/>
  <c r="K1894" i="1" a="1"/>
  <c r="K1894" i="1"/>
  <c r="F1900" i="1" a="1"/>
  <c r="F1900" i="1" s="1"/>
  <c r="K1898" i="1" a="1"/>
  <c r="K1898" i="1"/>
  <c r="O1894" i="1" a="1"/>
  <c r="O1894" i="1"/>
  <c r="N1898" i="1" a="1"/>
  <c r="N1898" i="1" s="1"/>
  <c r="H1898" i="1" a="1"/>
  <c r="H1898" i="1"/>
  <c r="G1898" i="1" a="1"/>
  <c r="G1898" i="1"/>
  <c r="N1894" i="1" a="1"/>
  <c r="N1894" i="1" s="1"/>
  <c r="G1894" i="1" a="1"/>
  <c r="G1894" i="1"/>
  <c r="P1896" i="1" a="1"/>
  <c r="P1896" i="1"/>
  <c r="M1894" i="1" a="1"/>
  <c r="M1894" i="1" s="1"/>
  <c r="P1898" i="1" a="1"/>
  <c r="P1898" i="1"/>
  <c r="O1896" i="1" a="1"/>
  <c r="O1896" i="1" s="1"/>
  <c r="O1898" i="1" a="1"/>
  <c r="O1898" i="1"/>
  <c r="L1896" i="1" a="1"/>
  <c r="L1896" i="1"/>
  <c r="F1896" i="1" a="1"/>
  <c r="F1896" i="1"/>
  <c r="F1898" i="1" a="1"/>
  <c r="F1898" i="1" s="1"/>
  <c r="H1894" i="1" a="1"/>
  <c r="H1894" i="1"/>
  <c r="L1898" i="1" a="1"/>
  <c r="L1898" i="1" s="1"/>
  <c r="H1896" i="1" a="1"/>
  <c r="H1896" i="1"/>
  <c r="Q1890" i="1" a="1"/>
  <c r="Q1890" i="1" s="1"/>
  <c r="G1890" i="1" a="1"/>
  <c r="G1890" i="1" s="1"/>
  <c r="F1890" i="1" a="1"/>
  <c r="F1890" i="1"/>
  <c r="P1888" i="1" a="1"/>
  <c r="P1888" i="1" s="1"/>
  <c r="M1888" i="1" a="1"/>
  <c r="M1888" i="1" s="1"/>
  <c r="O1888" i="1" a="1"/>
  <c r="O1888" i="1" s="1"/>
  <c r="H1893" i="1" a="1"/>
  <c r="H1893" i="1" s="1"/>
  <c r="M1890" i="1" a="1"/>
  <c r="M1890" i="1" s="1"/>
  <c r="L1890" i="1" a="1"/>
  <c r="L1890" i="1"/>
  <c r="I1892" i="1" a="1"/>
  <c r="I1892" i="1"/>
  <c r="J1890" i="1" a="1"/>
  <c r="J1890" i="1" s="1"/>
  <c r="Q1893" i="1" a="1"/>
  <c r="Q1893" i="1"/>
  <c r="P1893" i="1" a="1"/>
  <c r="P1893" i="1"/>
  <c r="O1893" i="1" a="1"/>
  <c r="O1893" i="1" s="1"/>
  <c r="G1892" i="1" a="1"/>
  <c r="G1892" i="1"/>
  <c r="K1893" i="1" a="1"/>
  <c r="K1893" i="1" s="1"/>
  <c r="I1893" i="1" a="1"/>
  <c r="I1893" i="1"/>
  <c r="G1893" i="1" a="1"/>
  <c r="G1893" i="1" s="1"/>
  <c r="F1892" i="1" a="1"/>
  <c r="F1892" i="1" s="1"/>
  <c r="H1892" i="1" a="1"/>
  <c r="H1892" i="1"/>
  <c r="N1892" i="1" a="1"/>
  <c r="N1892" i="1" s="1"/>
  <c r="K1892" i="1" a="1"/>
  <c r="K1892" i="1" s="1"/>
  <c r="K1890" i="1" a="1"/>
  <c r="K1890" i="1" s="1"/>
  <c r="M1893" i="1" a="1"/>
  <c r="M1893" i="1"/>
  <c r="F1893" i="1" a="1"/>
  <c r="F1893" i="1"/>
  <c r="L1892" i="1" a="1"/>
  <c r="L1892" i="1" s="1"/>
  <c r="P1892" i="1" a="1"/>
  <c r="P1892" i="1"/>
  <c r="O1892" i="1" a="1"/>
  <c r="O1892" i="1" s="1"/>
  <c r="O1890" i="1" a="1"/>
  <c r="O1890" i="1"/>
  <c r="I1890" i="1" a="1"/>
  <c r="I1890" i="1"/>
  <c r="N1893" i="1" a="1"/>
  <c r="N1893" i="1"/>
  <c r="J1892" i="1" a="1"/>
  <c r="J1892" i="1" s="1"/>
  <c r="Q1888" i="1" a="1"/>
  <c r="Q1888" i="1" s="1"/>
  <c r="N1890" i="1" a="1"/>
  <c r="N1890" i="1"/>
  <c r="N1888" i="1" a="1"/>
  <c r="N1888" i="1" s="1"/>
  <c r="M1892" i="1" a="1"/>
  <c r="M1892" i="1"/>
  <c r="L1893" i="1" a="1"/>
  <c r="L1893" i="1" s="1"/>
  <c r="P1890" i="1" a="1"/>
  <c r="P1890" i="1"/>
  <c r="J1893" i="1" a="1"/>
  <c r="J1893" i="1" s="1"/>
  <c r="H1890" i="1" a="1"/>
  <c r="H1890" i="1"/>
  <c r="Q1892" i="1" a="1"/>
  <c r="Q1892" i="1"/>
  <c r="N1054" i="1" a="1"/>
  <c r="N1054" i="1"/>
  <c r="I1054" i="1" a="1"/>
  <c r="I1054" i="1" s="1"/>
  <c r="K1054" i="1" a="1"/>
  <c r="K1054" i="1" s="1"/>
  <c r="O1054" i="1" a="1"/>
  <c r="O1054" i="1"/>
  <c r="P1054" i="1" a="1"/>
  <c r="P1054" i="1" s="1"/>
  <c r="J1054" i="1" a="1"/>
  <c r="J1054" i="1"/>
  <c r="O1041" i="1" a="1"/>
  <c r="O1041" i="1" s="1"/>
  <c r="Q1041" i="1" a="1"/>
  <c r="Q1041" i="1"/>
  <c r="L1051" i="1" a="1"/>
  <c r="L1051" i="1" s="1"/>
  <c r="J1039" i="1" a="1"/>
  <c r="J1039" i="1"/>
  <c r="J1041" i="1" a="1"/>
  <c r="J1041" i="1" s="1"/>
  <c r="F1041" i="1" a="1"/>
  <c r="F1041" i="1" s="1"/>
  <c r="N1041" i="1" a="1"/>
  <c r="N1041" i="1" s="1"/>
  <c r="K1053" i="1" a="1"/>
  <c r="K1053" i="1" s="1"/>
  <c r="I1053" i="1" a="1"/>
  <c r="I1053" i="1" s="1"/>
  <c r="Q1051" i="1" a="1"/>
  <c r="Q1051" i="1"/>
  <c r="H1039" i="1" a="1"/>
  <c r="H1039" i="1" s="1"/>
  <c r="P1039" i="1" a="1"/>
  <c r="P1039" i="1"/>
  <c r="L1039" i="1" a="1"/>
  <c r="L1039" i="1" s="1"/>
  <c r="Q1039" i="1" a="1"/>
  <c r="Q1039" i="1" s="1"/>
  <c r="I1039" i="1" a="1"/>
  <c r="I1039" i="1" s="1"/>
  <c r="N1039" i="1" a="1"/>
  <c r="N1039" i="1"/>
  <c r="G1053" i="1" a="1"/>
  <c r="G1053" i="1" s="1"/>
  <c r="K1039" i="1" a="1"/>
  <c r="K1039" i="1"/>
  <c r="F1051" i="1" a="1"/>
  <c r="F1051" i="1" s="1"/>
  <c r="J1051" i="1" a="1"/>
  <c r="J1051" i="1"/>
  <c r="L1041" i="1" a="1"/>
  <c r="L1041" i="1"/>
  <c r="M1039" i="1" a="1"/>
  <c r="M1039" i="1"/>
  <c r="I1041" i="1" a="1"/>
  <c r="I1041" i="1" s="1"/>
  <c r="P1041" i="1" a="1"/>
  <c r="P1041" i="1"/>
  <c r="O1039" i="1" a="1"/>
  <c r="O1039" i="1" s="1"/>
  <c r="M1053" i="1" a="1"/>
  <c r="M1053" i="1"/>
  <c r="F1053" i="1" a="1"/>
  <c r="F1053" i="1" s="1"/>
  <c r="K1051" i="1" a="1"/>
  <c r="K1051" i="1" s="1"/>
  <c r="M1041" i="1" a="1"/>
  <c r="M1041" i="1"/>
  <c r="G1041" i="1" a="1"/>
  <c r="G1041" i="1" s="1"/>
  <c r="K1041" i="1" a="1"/>
  <c r="K1041" i="1"/>
  <c r="H1041" i="1" a="1"/>
  <c r="H1041" i="1"/>
  <c r="Q1053" i="1" a="1"/>
  <c r="Q1053" i="1"/>
  <c r="N1024" i="1" a="1"/>
  <c r="N1024" i="1"/>
  <c r="K1024" i="1" a="1"/>
  <c r="K1024" i="1" s="1"/>
  <c r="J1024" i="1" a="1"/>
  <c r="J1024" i="1"/>
  <c r="M1032" i="1" a="1"/>
  <c r="M1032" i="1" s="1"/>
  <c r="N1029" i="1" a="1"/>
  <c r="N1029" i="1" s="1"/>
  <c r="L1029" i="1" a="1"/>
  <c r="L1029" i="1" s="1"/>
  <c r="H1027" i="1" a="1"/>
  <c r="H1027" i="1" s="1"/>
  <c r="P1027" i="1" a="1"/>
  <c r="P1027" i="1"/>
  <c r="J1032" i="1" a="1"/>
  <c r="J1032" i="1" s="1"/>
  <c r="Q1032" i="1" a="1"/>
  <c r="Q1032" i="1"/>
  <c r="H1032" i="1" a="1"/>
  <c r="H1032" i="1"/>
  <c r="K1027" i="1" a="1"/>
  <c r="K1027" i="1"/>
  <c r="I1027" i="1" a="1"/>
  <c r="I1027" i="1" s="1"/>
  <c r="Q1027" i="1" a="1"/>
  <c r="Q1027" i="1" s="1"/>
  <c r="J1029" i="1" a="1"/>
  <c r="J1029" i="1"/>
  <c r="O1027" i="1" a="1"/>
  <c r="O1027" i="1" s="1"/>
  <c r="P1032" i="1" a="1"/>
  <c r="P1032" i="1"/>
  <c r="P1024" i="1" a="1"/>
  <c r="P1024" i="1" s="1"/>
  <c r="F1032" i="1" a="1"/>
  <c r="F1032" i="1"/>
  <c r="G1027" i="1" a="1"/>
  <c r="G1027" i="1"/>
  <c r="K1029" i="1" a="1"/>
  <c r="K1029" i="1" s="1"/>
  <c r="G1029" i="1" a="1"/>
  <c r="G1029" i="1"/>
  <c r="K1032" i="1" a="1"/>
  <c r="K1032" i="1" s="1"/>
  <c r="N1027" i="1" a="1"/>
  <c r="N1027" i="1" s="1"/>
  <c r="G1032" i="1" a="1"/>
  <c r="G1032" i="1"/>
  <c r="O1029" i="1" a="1"/>
  <c r="O1029" i="1"/>
  <c r="I1029" i="1" a="1"/>
  <c r="I1029" i="1" s="1"/>
  <c r="F1029" i="1" a="1"/>
  <c r="F1029" i="1" s="1"/>
  <c r="M1024" i="1" a="1"/>
  <c r="M1024" i="1"/>
  <c r="I1024" i="1" a="1"/>
  <c r="I1024" i="1"/>
  <c r="G1039" i="1" a="1"/>
  <c r="G1039" i="1" s="1"/>
  <c r="F1039" i="1" a="1"/>
  <c r="F1039" i="1" s="1"/>
  <c r="L1032" i="1" a="1"/>
  <c r="L1032" i="1" s="1"/>
  <c r="H1029" i="1" a="1"/>
  <c r="H1029" i="1" s="1"/>
  <c r="L1027" i="1" a="1"/>
  <c r="L1027" i="1"/>
  <c r="G1024" i="1" a="1"/>
  <c r="G1024" i="1"/>
  <c r="O1032" i="1" a="1"/>
  <c r="O1032" i="1" s="1"/>
  <c r="M1029" i="1" a="1"/>
  <c r="M1029" i="1" s="1"/>
  <c r="H1024" i="1" a="1"/>
  <c r="H1024" i="1" s="1"/>
  <c r="N1032" i="1" a="1"/>
  <c r="N1032" i="1" s="1"/>
  <c r="M1027" i="1" a="1"/>
  <c r="M1027" i="1"/>
  <c r="Q1024" i="1" a="1"/>
  <c r="Q1024" i="1" s="1"/>
  <c r="J1027" i="1" a="1"/>
  <c r="J1027" i="1" s="1"/>
  <c r="O1024" i="1" a="1"/>
  <c r="O1024" i="1"/>
  <c r="L1024" i="1" a="1"/>
  <c r="L1024" i="1" s="1"/>
  <c r="Q1029" i="1" a="1"/>
  <c r="Q1029" i="1" s="1"/>
  <c r="F1027" i="1" a="1"/>
  <c r="F1027" i="1"/>
  <c r="F1024" i="1" a="1"/>
  <c r="F1024" i="1"/>
  <c r="I1032" i="1" a="1"/>
  <c r="I1032" i="1"/>
  <c r="P1029" i="1" a="1"/>
  <c r="P1029" i="1" s="1"/>
  <c r="O999" i="1" a="1"/>
  <c r="O999" i="1" s="1"/>
  <c r="O1051" i="1" s="1" a="1"/>
  <c r="O1051" i="1" s="1"/>
  <c r="I1008" i="1" a="1"/>
  <c r="I1008" i="1"/>
  <c r="G1008" i="1" a="1"/>
  <c r="G1008" i="1" s="1"/>
  <c r="G1054" i="1" s="1" a="1"/>
  <c r="G1054" i="1" s="1"/>
  <c r="L999" i="1" a="1"/>
  <c r="L999" i="1"/>
  <c r="H1008" i="1" a="1"/>
  <c r="H1008" i="1" s="1"/>
  <c r="H1054" i="1" s="1" a="1"/>
  <c r="H1054" i="1" s="1"/>
  <c r="P999" i="1" a="1"/>
  <c r="P999" i="1"/>
  <c r="P1051" i="1" s="1" a="1"/>
  <c r="P1051" i="1" s="1"/>
  <c r="K999" i="1" a="1"/>
  <c r="K999" i="1"/>
  <c r="M1008" i="1" a="1"/>
  <c r="M1008" i="1"/>
  <c r="M1054" i="1" s="1" a="1"/>
  <c r="M1054" i="1" s="1"/>
  <c r="J999" i="1" a="1"/>
  <c r="J999" i="1"/>
  <c r="Q1008" i="1" a="1"/>
  <c r="Q1008" i="1" s="1"/>
  <c r="Q1054" i="1" s="1" a="1"/>
  <c r="Q1054" i="1" s="1"/>
  <c r="J1008" i="1" a="1"/>
  <c r="J1008" i="1"/>
  <c r="O1008" i="1" a="1"/>
  <c r="O1008" i="1"/>
  <c r="F1008" i="1" a="1"/>
  <c r="F1008" i="1" s="1"/>
  <c r="F1054" i="1" s="1" a="1"/>
  <c r="F1054" i="1" s="1"/>
  <c r="K1008" i="1" a="1"/>
  <c r="K1008" i="1"/>
  <c r="N1008" i="1" a="1"/>
  <c r="N1008" i="1"/>
  <c r="P1008" i="1" a="1"/>
  <c r="P1008" i="1"/>
  <c r="L1008" i="1" a="1"/>
  <c r="L1008" i="1"/>
  <c r="L1054" i="1" s="1" a="1"/>
  <c r="L1054" i="1" s="1"/>
  <c r="M999" i="1" a="1"/>
  <c r="M999" i="1" s="1"/>
  <c r="M1051" i="1" s="1" a="1"/>
  <c r="M1051" i="1" s="1"/>
  <c r="Q999" i="1" a="1"/>
  <c r="Q999" i="1" s="1"/>
  <c r="N999" i="1" a="1"/>
  <c r="N999" i="1" s="1"/>
  <c r="N1051" i="1" s="1" a="1"/>
  <c r="N1051" i="1" s="1"/>
  <c r="L985" i="1" a="1"/>
  <c r="L985" i="1"/>
  <c r="O979" i="1" a="1"/>
  <c r="O979" i="1" s="1"/>
  <c r="O1053" i="1" s="1" a="1"/>
  <c r="O1053" i="1" s="1"/>
  <c r="Q979" i="1" a="1"/>
  <c r="Q979" i="1"/>
  <c r="M985" i="1" a="1"/>
  <c r="M985" i="1" s="1"/>
  <c r="K985" i="1" a="1"/>
  <c r="K985" i="1" s="1"/>
  <c r="I985" i="1" a="1"/>
  <c r="I985" i="1"/>
  <c r="N985" i="1" a="1"/>
  <c r="N985" i="1" s="1"/>
  <c r="J985" i="1" a="1"/>
  <c r="J985" i="1"/>
  <c r="H985" i="1" a="1"/>
  <c r="H985" i="1" s="1"/>
  <c r="I999" i="1" a="1"/>
  <c r="I999" i="1" s="1"/>
  <c r="I1051" i="1" s="1" a="1"/>
  <c r="I1051" i="1" s="1"/>
  <c r="K991" i="1" a="1"/>
  <c r="K991" i="1"/>
  <c r="H999" i="1" a="1"/>
  <c r="H999" i="1"/>
  <c r="H1051" i="1" s="1" a="1"/>
  <c r="H1051" i="1" s="1"/>
  <c r="F991" i="1" a="1"/>
  <c r="F991" i="1" s="1"/>
  <c r="G999" i="1" a="1"/>
  <c r="G999" i="1"/>
  <c r="G1051" i="1" s="1" a="1"/>
  <c r="G1051" i="1" s="1"/>
  <c r="F999" i="1" a="1"/>
  <c r="F999" i="1" s="1"/>
  <c r="H998" i="1" a="1"/>
  <c r="H998" i="1"/>
  <c r="N998" i="1" a="1"/>
  <c r="N998" i="1"/>
  <c r="H991" i="1" a="1"/>
  <c r="H991" i="1" s="1"/>
  <c r="J991" i="1" a="1"/>
  <c r="J991" i="1" s="1"/>
  <c r="M991" i="1" a="1"/>
  <c r="M991" i="1"/>
  <c r="Q991" i="1" a="1"/>
  <c r="Q991" i="1"/>
  <c r="M998" i="1" a="1"/>
  <c r="M998" i="1" s="1"/>
  <c r="Q998" i="1" a="1"/>
  <c r="Q998" i="1" s="1"/>
  <c r="P979" i="1" a="1"/>
  <c r="P979" i="1" s="1"/>
  <c r="P1053" i="1" s="1" a="1"/>
  <c r="P1053" i="1" s="1"/>
  <c r="O985" i="1" a="1"/>
  <c r="O985" i="1" s="1"/>
  <c r="F985" i="1" a="1"/>
  <c r="F985" i="1" s="1"/>
  <c r="G991" i="1" a="1"/>
  <c r="G991" i="1"/>
  <c r="I998" i="1" a="1"/>
  <c r="I998" i="1" s="1"/>
  <c r="G998" i="1" a="1"/>
  <c r="G998" i="1"/>
  <c r="P985" i="1" a="1"/>
  <c r="P985" i="1" s="1"/>
  <c r="P998" i="1" a="1"/>
  <c r="P998" i="1" s="1"/>
  <c r="K998" i="1" a="1"/>
  <c r="K998" i="1" s="1"/>
  <c r="G985" i="1" a="1"/>
  <c r="G985" i="1"/>
  <c r="P991" i="1" a="1"/>
  <c r="P991" i="1" s="1"/>
  <c r="O998" i="1" a="1"/>
  <c r="O998" i="1"/>
  <c r="J998" i="1" a="1"/>
  <c r="J998" i="1"/>
  <c r="L998" i="1" a="1"/>
  <c r="L998" i="1"/>
  <c r="F998" i="1" a="1"/>
  <c r="F998" i="1"/>
  <c r="O991" i="1" a="1"/>
  <c r="O991" i="1"/>
  <c r="N991" i="1" a="1"/>
  <c r="N991" i="1" s="1"/>
  <c r="L991" i="1" a="1"/>
  <c r="L991" i="1" s="1"/>
  <c r="I991" i="1" a="1"/>
  <c r="I991" i="1"/>
  <c r="Q985" i="1" a="1"/>
  <c r="Q985" i="1"/>
  <c r="G975" i="1" a="1"/>
  <c r="G975" i="1" s="1"/>
  <c r="N979" i="1" a="1"/>
  <c r="N979" i="1" s="1"/>
  <c r="N1053" i="1" s="1" a="1"/>
  <c r="N1053" i="1" s="1"/>
  <c r="I979" i="1" a="1"/>
  <c r="I979" i="1" s="1"/>
  <c r="M979" i="1" a="1"/>
  <c r="M979" i="1"/>
  <c r="L978" i="1" a="1"/>
  <c r="L978" i="1" s="1"/>
  <c r="F979" i="1" a="1"/>
  <c r="F979" i="1"/>
  <c r="Q975" i="1" a="1"/>
  <c r="Q975" i="1"/>
  <c r="N975" i="1" a="1"/>
  <c r="N975" i="1" s="1"/>
  <c r="L979" i="1" a="1"/>
  <c r="L979" i="1"/>
  <c r="L1053" i="1" s="1" a="1"/>
  <c r="L1053" i="1" s="1"/>
  <c r="K979" i="1" a="1"/>
  <c r="K979" i="1" s="1"/>
  <c r="J979" i="1" a="1"/>
  <c r="J979" i="1"/>
  <c r="J1053" i="1" s="1" a="1"/>
  <c r="J1053" i="1" s="1"/>
  <c r="P978" i="1" a="1"/>
  <c r="P978" i="1"/>
  <c r="N976" i="1" a="1"/>
  <c r="N976" i="1" s="1"/>
  <c r="J978" i="1" a="1"/>
  <c r="J978" i="1" s="1"/>
  <c r="J976" i="1" a="1"/>
  <c r="J976" i="1"/>
  <c r="H978" i="1" a="1"/>
  <c r="H978" i="1" s="1"/>
  <c r="L975" i="1" a="1"/>
  <c r="L975" i="1" s="1"/>
  <c r="I976" i="1" a="1"/>
  <c r="I976" i="1"/>
  <c r="P976" i="1" a="1"/>
  <c r="P976" i="1"/>
  <c r="P975" i="1" a="1"/>
  <c r="P975" i="1" s="1"/>
  <c r="I975" i="1" a="1"/>
  <c r="I975" i="1"/>
  <c r="M976" i="1" a="1"/>
  <c r="M976" i="1" s="1"/>
  <c r="F976" i="1" a="1"/>
  <c r="F976" i="1" s="1"/>
  <c r="L976" i="1" a="1"/>
  <c r="L976" i="1" s="1"/>
  <c r="M975" i="1" a="1"/>
  <c r="M975" i="1" s="1"/>
  <c r="G976" i="1" a="1"/>
  <c r="G976" i="1"/>
  <c r="O978" i="1" a="1"/>
  <c r="O978" i="1" s="1"/>
  <c r="O976" i="1" a="1"/>
  <c r="O976" i="1" s="1"/>
  <c r="H979" i="1" a="1"/>
  <c r="H979" i="1"/>
  <c r="H1053" i="1" s="1" a="1"/>
  <c r="H1053" i="1" s="1"/>
  <c r="Q976" i="1" a="1"/>
  <c r="Q976" i="1" s="1"/>
  <c r="I978" i="1" a="1"/>
  <c r="I978" i="1" s="1"/>
  <c r="O975" i="1" a="1"/>
  <c r="O975" i="1" s="1"/>
  <c r="G979" i="1" a="1"/>
  <c r="G979" i="1"/>
  <c r="Q978" i="1" a="1"/>
  <c r="Q978" i="1" s="1"/>
  <c r="N978" i="1" a="1"/>
  <c r="N978" i="1"/>
  <c r="M978" i="1" a="1"/>
  <c r="M978" i="1" s="1"/>
  <c r="K978" i="1" a="1"/>
  <c r="K978" i="1"/>
  <c r="F978" i="1" a="1"/>
  <c r="F978" i="1"/>
  <c r="K975" i="1" a="1"/>
  <c r="K975" i="1" s="1"/>
  <c r="F975" i="1" a="1"/>
  <c r="F975" i="1"/>
  <c r="G978" i="1" a="1"/>
  <c r="G978" i="1" s="1"/>
  <c r="K976" i="1" a="1"/>
  <c r="K976" i="1" s="1"/>
  <c r="J975" i="1" a="1"/>
  <c r="J975" i="1"/>
  <c r="H976" i="1" a="1"/>
  <c r="H976" i="1" s="1"/>
  <c r="H975" i="1" a="1"/>
  <c r="H975" i="1" s="1"/>
  <c r="K928" i="1" a="1"/>
  <c r="K928" i="1" s="1"/>
  <c r="L928" i="1" a="1"/>
  <c r="L928" i="1"/>
  <c r="N928" i="1" a="1"/>
  <c r="N928" i="1"/>
  <c r="Q916" i="1" a="1"/>
  <c r="Q916" i="1" s="1"/>
  <c r="J928" i="1" a="1"/>
  <c r="J928" i="1"/>
  <c r="G928" i="1" a="1"/>
  <c r="G928" i="1" s="1"/>
  <c r="F928" i="1" a="1"/>
  <c r="F928" i="1"/>
  <c r="I928" i="1" a="1"/>
  <c r="I928" i="1"/>
  <c r="H928" i="1" a="1"/>
  <c r="H928" i="1"/>
  <c r="Q928" i="1" a="1"/>
  <c r="Q928" i="1"/>
  <c r="P928" i="1" a="1"/>
  <c r="P928" i="1" s="1"/>
  <c r="O928" i="1" a="1"/>
  <c r="O928" i="1"/>
  <c r="M928" i="1" a="1"/>
  <c r="M928" i="1"/>
  <c r="P916" i="1" a="1"/>
  <c r="P916" i="1" s="1"/>
  <c r="G896" i="1" a="1"/>
  <c r="G896" i="1"/>
  <c r="G902" i="1" s="1"/>
  <c r="H896" i="1" a="1"/>
  <c r="H896" i="1" s="1"/>
  <c r="M916" i="1" a="1"/>
  <c r="M916" i="1"/>
  <c r="N896" i="1" a="1"/>
  <c r="N896" i="1" s="1"/>
  <c r="N925" i="1" s="1"/>
  <c r="N924" i="1" s="1"/>
  <c r="O916" i="1" a="1"/>
  <c r="O916" i="1"/>
  <c r="M914" i="1" a="1"/>
  <c r="M914" i="1"/>
  <c r="I896" i="1" a="1"/>
  <c r="I896" i="1"/>
  <c r="N916" i="1" a="1"/>
  <c r="N916" i="1"/>
  <c r="O896" i="1" a="1"/>
  <c r="O896" i="1" s="1"/>
  <c r="L916" i="1" a="1"/>
  <c r="L916" i="1"/>
  <c r="K916" i="1" a="1"/>
  <c r="K916" i="1" s="1"/>
  <c r="Q914" i="1" a="1"/>
  <c r="Q914" i="1" s="1"/>
  <c r="J916" i="1" a="1"/>
  <c r="J916" i="1"/>
  <c r="I916" i="1" a="1"/>
  <c r="I916" i="1" s="1"/>
  <c r="L896" i="1" a="1"/>
  <c r="L896" i="1"/>
  <c r="J914" i="1" a="1"/>
  <c r="J914" i="1" s="1"/>
  <c r="H916" i="1" a="1"/>
  <c r="H916" i="1"/>
  <c r="G916" i="1" a="1"/>
  <c r="G916" i="1"/>
  <c r="O914" i="1" a="1"/>
  <c r="O914" i="1" s="1"/>
  <c r="G914" i="1" a="1"/>
  <c r="G914" i="1"/>
  <c r="F916" i="1" a="1"/>
  <c r="F916" i="1" s="1"/>
  <c r="J896" i="1" a="1"/>
  <c r="J896" i="1"/>
  <c r="P914" i="1" a="1"/>
  <c r="P914" i="1" s="1"/>
  <c r="L914" i="1" a="1"/>
  <c r="L914" i="1"/>
  <c r="M896" i="1" a="1"/>
  <c r="M896" i="1"/>
  <c r="Q896" i="1" a="1"/>
  <c r="Q896" i="1"/>
  <c r="F914" i="1" a="1"/>
  <c r="F914" i="1"/>
  <c r="P896" i="1" a="1"/>
  <c r="P896" i="1" s="1"/>
  <c r="K914" i="1" a="1"/>
  <c r="K914" i="1"/>
  <c r="F896" i="1" a="1"/>
  <c r="F896" i="1" s="1"/>
  <c r="N914" i="1" a="1"/>
  <c r="N914" i="1" s="1"/>
  <c r="I914" i="1" a="1"/>
  <c r="I914" i="1"/>
  <c r="H914" i="1" a="1"/>
  <c r="H914" i="1" s="1"/>
  <c r="K896" i="1" a="1"/>
  <c r="K896" i="1"/>
  <c r="O884" i="1" a="1"/>
  <c r="O884" i="1"/>
  <c r="L885" i="1" a="1"/>
  <c r="L885" i="1" s="1"/>
  <c r="M885" i="1" a="1"/>
  <c r="M885" i="1"/>
  <c r="H885" i="1" a="1"/>
  <c r="H885" i="1" s="1"/>
  <c r="Q885" i="1" a="1"/>
  <c r="Q885" i="1" s="1"/>
  <c r="M884" i="1" a="1"/>
  <c r="M884" i="1"/>
  <c r="G885" i="1" a="1"/>
  <c r="G885" i="1"/>
  <c r="F885" i="1" a="1"/>
  <c r="F885" i="1" s="1"/>
  <c r="Q884" i="1" a="1"/>
  <c r="Q884" i="1" s="1"/>
  <c r="F884" i="1" a="1"/>
  <c r="F884" i="1"/>
  <c r="K884" i="1" a="1"/>
  <c r="K884" i="1"/>
  <c r="J884" i="1" a="1"/>
  <c r="J884" i="1"/>
  <c r="P885" i="1" a="1"/>
  <c r="P885" i="1"/>
  <c r="J885" i="1" a="1"/>
  <c r="J885" i="1" s="1"/>
  <c r="O885" i="1" a="1"/>
  <c r="O885" i="1"/>
  <c r="K885" i="1" a="1"/>
  <c r="K885" i="1"/>
  <c r="N885" i="1" a="1"/>
  <c r="N885" i="1" s="1"/>
  <c r="G884" i="1" a="1"/>
  <c r="G884" i="1"/>
  <c r="N884" i="1" a="1"/>
  <c r="N884" i="1"/>
  <c r="H884" i="1" a="1"/>
  <c r="H884" i="1" s="1"/>
  <c r="I884" i="1" a="1"/>
  <c r="I884" i="1"/>
  <c r="I885" i="1" a="1"/>
  <c r="I885" i="1" s="1"/>
  <c r="P884" i="1" a="1"/>
  <c r="P884" i="1"/>
  <c r="L884" i="1" a="1"/>
  <c r="L884" i="1" s="1"/>
  <c r="P816" i="1" a="1"/>
  <c r="P816" i="1" s="1"/>
  <c r="G816" i="1"/>
  <c r="H816" i="1" a="1"/>
  <c r="H816" i="1" s="1"/>
  <c r="Q816" i="1" a="1"/>
  <c r="Q816" i="1"/>
  <c r="I802" i="1" a="1"/>
  <c r="I802" i="1" s="1"/>
  <c r="Q806" i="1" a="1"/>
  <c r="Q806" i="1"/>
  <c r="O804" i="1" a="1"/>
  <c r="O804" i="1"/>
  <c r="K804" i="1" a="1"/>
  <c r="K804" i="1"/>
  <c r="G804" i="1" a="1"/>
  <c r="G804" i="1" s="1"/>
  <c r="J806" i="1" a="1"/>
  <c r="J806" i="1"/>
  <c r="G802" i="1" a="1"/>
  <c r="G802" i="1"/>
  <c r="F802" i="1" a="1"/>
  <c r="F802" i="1" s="1"/>
  <c r="N806" i="1" a="1"/>
  <c r="N806" i="1"/>
  <c r="H802" i="1" a="1"/>
  <c r="H802" i="1"/>
  <c r="M804" i="1" a="1"/>
  <c r="M804" i="1"/>
  <c r="F804" i="1" a="1"/>
  <c r="F804" i="1"/>
  <c r="N802" i="1" a="1"/>
  <c r="N802" i="1" s="1"/>
  <c r="M802" i="1" a="1"/>
  <c r="M802" i="1"/>
  <c r="M806" i="1" a="1"/>
  <c r="M806" i="1" s="1"/>
  <c r="G806" i="1" a="1"/>
  <c r="G806" i="1"/>
  <c r="L802" i="1" a="1"/>
  <c r="L802" i="1"/>
  <c r="Q804" i="1" a="1"/>
  <c r="Q804" i="1"/>
  <c r="L806" i="1" a="1"/>
  <c r="L806" i="1"/>
  <c r="K806" i="1" a="1"/>
  <c r="K806" i="1" s="1"/>
  <c r="P804" i="1" a="1"/>
  <c r="P804" i="1"/>
  <c r="J804" i="1" a="1"/>
  <c r="J804" i="1" s="1"/>
  <c r="Q802" i="1" a="1"/>
  <c r="Q802" i="1"/>
  <c r="I804" i="1" a="1"/>
  <c r="I804" i="1" s="1"/>
  <c r="K802" i="1" a="1"/>
  <c r="K802" i="1"/>
  <c r="P806" i="1" a="1"/>
  <c r="P806" i="1"/>
  <c r="H804" i="1" a="1"/>
  <c r="H804" i="1"/>
  <c r="I806" i="1" a="1"/>
  <c r="I806" i="1" s="1"/>
  <c r="H806" i="1" a="1"/>
  <c r="H806" i="1"/>
  <c r="L804" i="1" a="1"/>
  <c r="L804" i="1" s="1"/>
  <c r="P802" i="1" a="1"/>
  <c r="P802" i="1"/>
  <c r="F806" i="1" a="1"/>
  <c r="F806" i="1"/>
  <c r="O806" i="1" a="1"/>
  <c r="O806" i="1"/>
  <c r="J802" i="1" a="1"/>
  <c r="J802" i="1"/>
  <c r="N804" i="1" a="1"/>
  <c r="N804" i="1"/>
  <c r="O802" i="1" a="1"/>
  <c r="O802" i="1" s="1"/>
  <c r="I780" i="1" a="1"/>
  <c r="I780" i="1"/>
  <c r="N780" i="1" a="1"/>
  <c r="N780" i="1"/>
  <c r="N779" i="1" s="1"/>
  <c r="N786" i="1" s="1"/>
  <c r="N787" i="1" s="1"/>
  <c r="P780" i="1" a="1"/>
  <c r="P780" i="1" s="1"/>
  <c r="P779" i="1" s="1"/>
  <c r="J780" i="1" a="1"/>
  <c r="J780" i="1"/>
  <c r="J779" i="1" s="1"/>
  <c r="N766" i="1" a="1"/>
  <c r="N766" i="1" s="1"/>
  <c r="N816" i="1" s="1" a="1"/>
  <c r="N816" i="1" s="1"/>
  <c r="Q780" i="1" a="1"/>
  <c r="Q780" i="1" s="1"/>
  <c r="Q779" i="1" s="1"/>
  <c r="Q786" i="1" s="1"/>
  <c r="Q787" i="1" s="1"/>
  <c r="K780" i="1" a="1"/>
  <c r="K780" i="1" s="1"/>
  <c r="K779" i="1" s="1"/>
  <c r="O766" i="1" a="1"/>
  <c r="O766" i="1" s="1"/>
  <c r="O816" i="1" s="1" a="1"/>
  <c r="O816" i="1" s="1"/>
  <c r="O780" i="1" a="1"/>
  <c r="O780" i="1" s="1"/>
  <c r="F780" i="1" a="1"/>
  <c r="F780" i="1"/>
  <c r="H780" i="1" a="1"/>
  <c r="H780" i="1"/>
  <c r="M780" i="1" a="1"/>
  <c r="M780" i="1" s="1"/>
  <c r="G780" i="1" a="1"/>
  <c r="G780" i="1"/>
  <c r="L780" i="1" a="1"/>
  <c r="L780" i="1" s="1"/>
  <c r="Q766" i="1" a="1"/>
  <c r="Q766" i="1"/>
  <c r="P766" i="1" a="1"/>
  <c r="P766" i="1"/>
  <c r="M766" i="1" a="1"/>
  <c r="M766" i="1" s="1"/>
  <c r="M816" i="1" s="1" a="1"/>
  <c r="M816" i="1" s="1"/>
  <c r="L766" i="1" a="1"/>
  <c r="L766" i="1"/>
  <c r="L816" i="1" s="1" a="1"/>
  <c r="L816" i="1" s="1"/>
  <c r="K766" i="1" a="1"/>
  <c r="K766" i="1" s="1"/>
  <c r="K816" i="1" s="1" a="1"/>
  <c r="K816" i="1" s="1"/>
  <c r="G766" i="1" a="1"/>
  <c r="G766" i="1" s="1"/>
  <c r="G816" i="1" s="1" a="1"/>
  <c r="J766" i="1" a="1"/>
  <c r="J766" i="1" s="1"/>
  <c r="J816" i="1" s="1" a="1"/>
  <c r="J816" i="1" s="1"/>
  <c r="I766" i="1" a="1"/>
  <c r="I766" i="1"/>
  <c r="I816" i="1" s="1" a="1"/>
  <c r="I816" i="1" s="1"/>
  <c r="H766" i="1" a="1"/>
  <c r="H766" i="1"/>
  <c r="F766" i="1" a="1"/>
  <c r="F766" i="1" s="1"/>
  <c r="F816" i="1" s="1" a="1"/>
  <c r="F816" i="1" s="1"/>
  <c r="I2275" i="1" a="1"/>
  <c r="I2275" i="1"/>
  <c r="O2271" i="1" a="1"/>
  <c r="O2271" i="1"/>
  <c r="L2271" i="1" a="1"/>
  <c r="L2271" i="1"/>
  <c r="O2274" i="1" a="1"/>
  <c r="O2274" i="1"/>
  <c r="Q2271" i="1" a="1"/>
  <c r="Q2271" i="1" s="1"/>
  <c r="N2269" i="1" a="1"/>
  <c r="N2269" i="1"/>
  <c r="P2274" i="1" a="1"/>
  <c r="P2274" i="1"/>
  <c r="M2275" i="1" a="1"/>
  <c r="M2275" i="1"/>
  <c r="L2274" i="1" a="1"/>
  <c r="L2274" i="1" s="1"/>
  <c r="P2269" i="1" a="1"/>
  <c r="P2269" i="1" s="1"/>
  <c r="L2275" i="1" a="1"/>
  <c r="L2275" i="1"/>
  <c r="F2275" i="1" a="1"/>
  <c r="F2275" i="1"/>
  <c r="M2274" i="1" a="1"/>
  <c r="M2274" i="1" s="1"/>
  <c r="J2275" i="1" a="1"/>
  <c r="J2275" i="1" s="1"/>
  <c r="I2269" i="1" a="1"/>
  <c r="I2269" i="1" s="1"/>
  <c r="H2269" i="1" a="1"/>
  <c r="H2269" i="1"/>
  <c r="Q2274" i="1" a="1"/>
  <c r="Q2274" i="1" s="1"/>
  <c r="N2274" i="1" a="1"/>
  <c r="N2274" i="1"/>
  <c r="N2271" i="1" a="1"/>
  <c r="N2271" i="1" s="1"/>
  <c r="G2271" i="1" a="1"/>
  <c r="G2271" i="1"/>
  <c r="L2269" i="1" a="1"/>
  <c r="L2269" i="1" s="1"/>
  <c r="J2269" i="1" a="1"/>
  <c r="J2269" i="1" s="1"/>
  <c r="K2275" i="1" a="1"/>
  <c r="K2275" i="1"/>
  <c r="H2275" i="1" a="1"/>
  <c r="H2275" i="1" s="1"/>
  <c r="M2269" i="1" a="1"/>
  <c r="M2269" i="1"/>
  <c r="G2275" i="1" a="1"/>
  <c r="G2275" i="1" s="1"/>
  <c r="K2271" i="1" a="1"/>
  <c r="K2271" i="1" s="1"/>
  <c r="G2274" i="1" a="1"/>
  <c r="G2274" i="1"/>
  <c r="K2269" i="1" a="1"/>
  <c r="K2269" i="1" s="1"/>
  <c r="F2274" i="1" a="1"/>
  <c r="F2274" i="1"/>
  <c r="J2271" i="1" a="1"/>
  <c r="J2271" i="1" s="1"/>
  <c r="H2271" i="1" a="1"/>
  <c r="H2271" i="1"/>
  <c r="M2271" i="1" a="1"/>
  <c r="M2271" i="1"/>
  <c r="J2274" i="1" a="1"/>
  <c r="J2274" i="1" s="1"/>
  <c r="K2274" i="1" a="1"/>
  <c r="K2274" i="1"/>
  <c r="H2274" i="1" a="1"/>
  <c r="H2274" i="1" s="1"/>
  <c r="O2269" i="1" a="1"/>
  <c r="O2269" i="1" s="1"/>
  <c r="F2271" i="1" a="1"/>
  <c r="F2271" i="1" s="1"/>
  <c r="I2271" i="1" a="1"/>
  <c r="I2271" i="1"/>
  <c r="Q2269" i="1" a="1"/>
  <c r="Q2269" i="1"/>
  <c r="I2274" i="1" a="1"/>
  <c r="I2274" i="1"/>
  <c r="P2271" i="1" a="1"/>
  <c r="P2271" i="1" s="1"/>
  <c r="Q2263" i="1" a="1"/>
  <c r="Q2263" i="1" s="1"/>
  <c r="Q2265" i="1" a="1"/>
  <c r="Q2265" i="1" s="1"/>
  <c r="N2267" i="1" a="1"/>
  <c r="N2267" i="1" s="1"/>
  <c r="G2265" i="1" a="1"/>
  <c r="G2265" i="1" s="1"/>
  <c r="G2269" i="1" a="1"/>
  <c r="G2269" i="1"/>
  <c r="F2269" i="1" a="1"/>
  <c r="F2269" i="1" s="1"/>
  <c r="Q2267" i="1" a="1"/>
  <c r="Q2267" i="1"/>
  <c r="M2267" i="1" a="1"/>
  <c r="M2267" i="1" s="1"/>
  <c r="J2267" i="1" a="1"/>
  <c r="J2267" i="1"/>
  <c r="H2267" i="1" a="1"/>
  <c r="H2267" i="1" s="1"/>
  <c r="G2267" i="1" a="1"/>
  <c r="G2267" i="1" s="1"/>
  <c r="J2265" i="1" a="1"/>
  <c r="J2265" i="1" s="1"/>
  <c r="N2265" i="1" a="1"/>
  <c r="N2265" i="1" s="1"/>
  <c r="O2265" i="1" a="1"/>
  <c r="O2265" i="1"/>
  <c r="F2265" i="1" a="1"/>
  <c r="F2265" i="1"/>
  <c r="O2267" i="1" a="1"/>
  <c r="O2267" i="1" s="1"/>
  <c r="L2265" i="1" a="1"/>
  <c r="L2265" i="1"/>
  <c r="O2263" i="1" a="1"/>
  <c r="O2263" i="1"/>
  <c r="K2267" i="1" a="1"/>
  <c r="K2267" i="1"/>
  <c r="I2267" i="1" a="1"/>
  <c r="I2267" i="1"/>
  <c r="M2265" i="1" a="1"/>
  <c r="M2265" i="1" s="1"/>
  <c r="K2265" i="1" a="1"/>
  <c r="K2265" i="1"/>
  <c r="H2265" i="1" a="1"/>
  <c r="H2265" i="1" s="1"/>
  <c r="P2267" i="1" a="1"/>
  <c r="P2267" i="1" s="1"/>
  <c r="L2267" i="1" a="1"/>
  <c r="L2267" i="1"/>
  <c r="I2265" i="1" a="1"/>
  <c r="I2265" i="1" s="1"/>
  <c r="P2263" i="1" a="1"/>
  <c r="P2263" i="1" s="1"/>
  <c r="F2267" i="1" a="1"/>
  <c r="F2267" i="1" s="1"/>
  <c r="P2265" i="1" a="1"/>
  <c r="P2265" i="1"/>
  <c r="P2310" i="1" a="1"/>
  <c r="P2310" i="1"/>
  <c r="O2310" i="1" a="1"/>
  <c r="O2310" i="1" s="1"/>
  <c r="M2306" i="1" a="1"/>
  <c r="M2306" i="1"/>
  <c r="I2308" i="1" a="1"/>
  <c r="I2308" i="1" s="1"/>
  <c r="N2310" i="1" a="1"/>
  <c r="N2310" i="1"/>
  <c r="H2310" i="1" a="1"/>
  <c r="H2310" i="1" s="1"/>
  <c r="K2304" i="1" a="1"/>
  <c r="K2304" i="1"/>
  <c r="I2304" i="1" a="1"/>
  <c r="I2304" i="1"/>
  <c r="K2308" i="1" a="1"/>
  <c r="K2308" i="1" s="1"/>
  <c r="G2306" i="1" a="1"/>
  <c r="G2306" i="1"/>
  <c r="H2304" i="1" a="1"/>
  <c r="H2304" i="1"/>
  <c r="G2304" i="1" a="1"/>
  <c r="G2304" i="1" s="1"/>
  <c r="H2308" i="1" a="1"/>
  <c r="H2308" i="1"/>
  <c r="N2306" i="1" a="1"/>
  <c r="N2306" i="1"/>
  <c r="G2308" i="1" a="1"/>
  <c r="G2308" i="1"/>
  <c r="L2306" i="1" a="1"/>
  <c r="L2306" i="1"/>
  <c r="O2306" i="1" a="1"/>
  <c r="O2306" i="1"/>
  <c r="F2312" i="1" a="1"/>
  <c r="F2312" i="1" s="1"/>
  <c r="G2310" i="1" a="1"/>
  <c r="G2310" i="1"/>
  <c r="Q2308" i="1" a="1"/>
  <c r="Q2308" i="1"/>
  <c r="M2304" i="1" a="1"/>
  <c r="M2304" i="1" s="1"/>
  <c r="Q2312" i="1" a="1"/>
  <c r="Q2312" i="1"/>
  <c r="K2312" i="1" a="1"/>
  <c r="K2312" i="1" s="1"/>
  <c r="J2308" i="1" a="1"/>
  <c r="J2308" i="1" s="1"/>
  <c r="P2306" i="1" a="1"/>
  <c r="P2306" i="1" s="1"/>
  <c r="P2312" i="1" a="1"/>
  <c r="P2312" i="1" s="1"/>
  <c r="O2312" i="1" a="1"/>
  <c r="O2312" i="1" s="1"/>
  <c r="N2312" i="1" a="1"/>
  <c r="N2312" i="1"/>
  <c r="Q2310" i="1" a="1"/>
  <c r="Q2310" i="1"/>
  <c r="I2310" i="1" a="1"/>
  <c r="I2310" i="1"/>
  <c r="J2304" i="1" a="1"/>
  <c r="J2304" i="1"/>
  <c r="K2306" i="1" a="1"/>
  <c r="K2306" i="1"/>
  <c r="O2304" i="1" a="1"/>
  <c r="O2304" i="1" s="1"/>
  <c r="P2304" i="1" a="1"/>
  <c r="P2304" i="1"/>
  <c r="M2312" i="1" a="1"/>
  <c r="M2312" i="1" s="1"/>
  <c r="L2312" i="1" a="1"/>
  <c r="L2312" i="1"/>
  <c r="J2312" i="1" a="1"/>
  <c r="J2312" i="1" s="1"/>
  <c r="I2312" i="1" a="1"/>
  <c r="I2312" i="1"/>
  <c r="L2308" i="1" a="1"/>
  <c r="L2308" i="1"/>
  <c r="L2310" i="1" a="1"/>
  <c r="L2310" i="1"/>
  <c r="H2312" i="1" a="1"/>
  <c r="H2312" i="1" s="1"/>
  <c r="L2304" i="1" a="1"/>
  <c r="L2304" i="1"/>
  <c r="Q2304" i="1" a="1"/>
  <c r="Q2304" i="1" s="1"/>
  <c r="G2312" i="1" a="1"/>
  <c r="G2312" i="1" s="1"/>
  <c r="K2310" i="1" a="1"/>
  <c r="K2310" i="1" s="1"/>
  <c r="J2310" i="1" a="1"/>
  <c r="J2310" i="1"/>
  <c r="F2310" i="1" a="1"/>
  <c r="F2310" i="1"/>
  <c r="P2308" i="1" a="1"/>
  <c r="P2308" i="1"/>
  <c r="N2304" i="1" a="1"/>
  <c r="N2304" i="1"/>
  <c r="M2308" i="1" a="1"/>
  <c r="M2308" i="1" s="1"/>
  <c r="N2308" i="1" a="1"/>
  <c r="N2308" i="1" s="1"/>
  <c r="O2308" i="1" a="1"/>
  <c r="O2308" i="1" s="1"/>
  <c r="Q2306" i="1" a="1"/>
  <c r="Q2306" i="1"/>
  <c r="I2306" i="1" a="1"/>
  <c r="I2306" i="1"/>
  <c r="F2306" i="1" a="1"/>
  <c r="F2306" i="1"/>
  <c r="H2306" i="1" a="1"/>
  <c r="H2306" i="1"/>
  <c r="J2306" i="1" a="1"/>
  <c r="J2306" i="1" s="1"/>
  <c r="M2310" i="1" a="1"/>
  <c r="M2310" i="1" s="1"/>
  <c r="F2308" i="1" a="1"/>
  <c r="F2308" i="1"/>
  <c r="H2298" i="1" a="1"/>
  <c r="H2298" i="1"/>
  <c r="N2298" i="1" a="1"/>
  <c r="N2298" i="1"/>
  <c r="I2300" i="1" a="1"/>
  <c r="I2300" i="1" s="1"/>
  <c r="N2300" i="1" a="1"/>
  <c r="N2300" i="1"/>
  <c r="H2300" i="1" a="1"/>
  <c r="H2300" i="1" s="1"/>
  <c r="G2303" i="1" a="1"/>
  <c r="G2303" i="1" s="1"/>
  <c r="G2302" i="1" a="1"/>
  <c r="G2302" i="1"/>
  <c r="K2298" i="1" a="1"/>
  <c r="K2298" i="1" s="1"/>
  <c r="G2297" i="1" a="1"/>
  <c r="G2297" i="1" s="1"/>
  <c r="J2302" i="1" a="1"/>
  <c r="J2302" i="1"/>
  <c r="M2300" i="1" a="1"/>
  <c r="M2300" i="1"/>
  <c r="I2297" i="1" a="1"/>
  <c r="I2297" i="1" s="1"/>
  <c r="L2302" i="1" a="1"/>
  <c r="L2302" i="1"/>
  <c r="O2298" i="1" a="1"/>
  <c r="O2298" i="1" s="1"/>
  <c r="Q2297" i="1" a="1"/>
  <c r="Q2297" i="1"/>
  <c r="H2297" i="1" a="1"/>
  <c r="H2297" i="1" s="1"/>
  <c r="F2302" i="1" a="1"/>
  <c r="F2302" i="1" s="1"/>
  <c r="G2298" i="1" a="1"/>
  <c r="G2298" i="1"/>
  <c r="M2303" i="1" a="1"/>
  <c r="M2303" i="1"/>
  <c r="L2303" i="1" a="1"/>
  <c r="L2303" i="1" s="1"/>
  <c r="N2302" i="1" a="1"/>
  <c r="N2302" i="1"/>
  <c r="L2297" i="1" a="1"/>
  <c r="L2297" i="1" s="1"/>
  <c r="L2298" i="1" a="1"/>
  <c r="L2298" i="1" s="1"/>
  <c r="O2297" i="1" a="1"/>
  <c r="O2297" i="1"/>
  <c r="J2297" i="1" a="1"/>
  <c r="J2297" i="1"/>
  <c r="I2298" i="1" a="1"/>
  <c r="I2298" i="1" s="1"/>
  <c r="Q2298" i="1" a="1"/>
  <c r="Q2298" i="1" s="1"/>
  <c r="L2300" i="1" a="1"/>
  <c r="L2300" i="1"/>
  <c r="M2302" i="1" a="1"/>
  <c r="M2302" i="1"/>
  <c r="Q2300" i="1" a="1"/>
  <c r="Q2300" i="1" s="1"/>
  <c r="I2303" i="1" a="1"/>
  <c r="I2303" i="1" s="1"/>
  <c r="F2298" i="1" a="1"/>
  <c r="F2298" i="1" s="1"/>
  <c r="F2304" i="1" a="1"/>
  <c r="F2304" i="1"/>
  <c r="K2297" i="1" a="1"/>
  <c r="K2297" i="1" s="1"/>
  <c r="Q2303" i="1" a="1"/>
  <c r="Q2303" i="1" s="1"/>
  <c r="N2303" i="1" a="1"/>
  <c r="N2303" i="1"/>
  <c r="P2303" i="1" a="1"/>
  <c r="P2303" i="1" s="1"/>
  <c r="O2303" i="1" a="1"/>
  <c r="O2303" i="1" s="1"/>
  <c r="K2303" i="1" a="1"/>
  <c r="K2303" i="1" s="1"/>
  <c r="P2302" i="1" a="1"/>
  <c r="P2302" i="1"/>
  <c r="I2302" i="1" a="1"/>
  <c r="I2302" i="1"/>
  <c r="K2300" i="1" a="1"/>
  <c r="K2300" i="1"/>
  <c r="J2303" i="1" a="1"/>
  <c r="J2303" i="1" s="1"/>
  <c r="M2298" i="1" a="1"/>
  <c r="M2298" i="1"/>
  <c r="H2303" i="1" a="1"/>
  <c r="H2303" i="1" s="1"/>
  <c r="J2298" i="1" a="1"/>
  <c r="J2298" i="1"/>
  <c r="F2303" i="1" a="1"/>
  <c r="F2303" i="1"/>
  <c r="Q2302" i="1" a="1"/>
  <c r="Q2302" i="1" s="1"/>
  <c r="N2297" i="1" a="1"/>
  <c r="N2297" i="1" s="1"/>
  <c r="G2300" i="1" a="1"/>
  <c r="G2300" i="1"/>
  <c r="M2297" i="1" a="1"/>
  <c r="M2297" i="1" s="1"/>
  <c r="P2297" i="1" a="1"/>
  <c r="P2297" i="1" s="1"/>
  <c r="K2302" i="1" a="1"/>
  <c r="K2302" i="1" s="1"/>
  <c r="H2302" i="1" a="1"/>
  <c r="H2302" i="1"/>
  <c r="O2300" i="1" a="1"/>
  <c r="O2300" i="1"/>
  <c r="J2300" i="1" a="1"/>
  <c r="J2300" i="1"/>
  <c r="P2298" i="1" a="1"/>
  <c r="P2298" i="1" s="1"/>
  <c r="O2302" i="1" a="1"/>
  <c r="O2302" i="1" s="1"/>
  <c r="P2300" i="1" a="1"/>
  <c r="P2300" i="1" s="1"/>
  <c r="F2300" i="1" a="1"/>
  <c r="F2300" i="1"/>
  <c r="K2294" i="1" a="1"/>
  <c r="K2294" i="1" s="1"/>
  <c r="I2290" i="1" a="1"/>
  <c r="I2290" i="1" s="1"/>
  <c r="F2297" i="1" a="1"/>
  <c r="F2297" i="1"/>
  <c r="J2292" i="1" a="1"/>
  <c r="J2292" i="1" s="1"/>
  <c r="P2288" i="1" a="1"/>
  <c r="P2288" i="1" s="1"/>
  <c r="N2292" i="1" a="1"/>
  <c r="N2292" i="1"/>
  <c r="Q2290" i="1" a="1"/>
  <c r="Q2290" i="1" s="1"/>
  <c r="J2294" i="1" a="1"/>
  <c r="J2294" i="1" s="1"/>
  <c r="H2290" i="1" a="1"/>
  <c r="H2290" i="1" s="1"/>
  <c r="N2288" i="1" a="1"/>
  <c r="N2288" i="1"/>
  <c r="N2290" i="1" a="1"/>
  <c r="N2290" i="1"/>
  <c r="P2292" i="1" a="1"/>
  <c r="P2292" i="1" s="1"/>
  <c r="Q2288" i="1" a="1"/>
  <c r="Q2288" i="1"/>
  <c r="O2294" i="1" a="1"/>
  <c r="O2294" i="1"/>
  <c r="M2294" i="1" a="1"/>
  <c r="M2294" i="1" s="1"/>
  <c r="K2290" i="1" a="1"/>
  <c r="K2290" i="1" s="1"/>
  <c r="H2292" i="1" a="1"/>
  <c r="H2292" i="1"/>
  <c r="O2288" i="1" a="1"/>
  <c r="O2288" i="1" s="1"/>
  <c r="K2292" i="1" a="1"/>
  <c r="K2292" i="1"/>
  <c r="Q2294" i="1" a="1"/>
  <c r="Q2294" i="1" s="1"/>
  <c r="L2294" i="1" a="1"/>
  <c r="L2294" i="1" s="1"/>
  <c r="F2294" i="1" a="1"/>
  <c r="F2294" i="1" s="1"/>
  <c r="G2292" i="1" a="1"/>
  <c r="G2292" i="1" s="1"/>
  <c r="O2290" i="1" a="1"/>
  <c r="O2290" i="1"/>
  <c r="J2290" i="1" a="1"/>
  <c r="J2290" i="1"/>
  <c r="I2292" i="1" a="1"/>
  <c r="I2292" i="1"/>
  <c r="G2290" i="1" a="1"/>
  <c r="G2290" i="1"/>
  <c r="L2290" i="1" a="1"/>
  <c r="L2290" i="1" s="1"/>
  <c r="P2294" i="1" a="1"/>
  <c r="P2294" i="1"/>
  <c r="N2294" i="1" a="1"/>
  <c r="N2294" i="1" s="1"/>
  <c r="I2294" i="1" a="1"/>
  <c r="I2294" i="1"/>
  <c r="H2294" i="1" a="1"/>
  <c r="H2294" i="1" s="1"/>
  <c r="G2294" i="1" a="1"/>
  <c r="G2294" i="1" s="1"/>
  <c r="O2292" i="1" a="1"/>
  <c r="O2292" i="1"/>
  <c r="L2292" i="1" a="1"/>
  <c r="L2292" i="1" s="1"/>
  <c r="Q2292" i="1" a="1"/>
  <c r="Q2292" i="1"/>
  <c r="M2292" i="1" a="1"/>
  <c r="M2292" i="1" s="1"/>
  <c r="P2290" i="1" a="1"/>
  <c r="P2290" i="1" s="1"/>
  <c r="F2292" i="1" a="1"/>
  <c r="F2292" i="1" s="1"/>
  <c r="M2288" i="1" a="1"/>
  <c r="M2288" i="1"/>
  <c r="M2290" i="1" a="1"/>
  <c r="M2290" i="1" s="1"/>
  <c r="F2290" i="1" a="1"/>
  <c r="F2290" i="1"/>
  <c r="L2288" i="1" a="1"/>
  <c r="L2288" i="1"/>
  <c r="K2288" i="1" a="1"/>
  <c r="K2288" i="1" s="1"/>
  <c r="J2288" i="1" a="1"/>
  <c r="J2288" i="1" s="1"/>
  <c r="H2288" i="1" a="1"/>
  <c r="H2288" i="1"/>
  <c r="G2288" i="1" a="1"/>
  <c r="G2288" i="1" s="1"/>
  <c r="F2288" i="1" a="1"/>
  <c r="F2288" i="1"/>
  <c r="I2288" i="1" a="1"/>
  <c r="I2288" i="1"/>
  <c r="Q2286" i="1" a="1"/>
  <c r="Q2286" i="1"/>
  <c r="G2286" i="1" a="1"/>
  <c r="G2286" i="1"/>
  <c r="F2286" i="1" a="1"/>
  <c r="F2286" i="1" s="1"/>
  <c r="G2284" i="1" a="1"/>
  <c r="G2284" i="1" s="1"/>
  <c r="F2284" i="1" a="1"/>
  <c r="F2284" i="1" s="1"/>
  <c r="O2284" i="1" a="1"/>
  <c r="O2284" i="1"/>
  <c r="P2282" i="1" a="1"/>
  <c r="P2282" i="1"/>
  <c r="K2284" i="1" a="1"/>
  <c r="K2284" i="1"/>
  <c r="Q2282" i="1" a="1"/>
  <c r="Q2282" i="1" s="1"/>
  <c r="Q2284" i="1" a="1"/>
  <c r="Q2284" i="1"/>
  <c r="N2284" i="1" a="1"/>
  <c r="N2284" i="1"/>
  <c r="M2284" i="1" a="1"/>
  <c r="M2284" i="1" s="1"/>
  <c r="L2284" i="1" a="1"/>
  <c r="L2284" i="1" s="1"/>
  <c r="N2282" i="1" a="1"/>
  <c r="N2282" i="1" s="1"/>
  <c r="K2282" i="1" a="1"/>
  <c r="K2282" i="1" s="1"/>
  <c r="J2284" i="1" a="1"/>
  <c r="J2284" i="1" s="1"/>
  <c r="H2284" i="1" a="1"/>
  <c r="H2284" i="1"/>
  <c r="I2284" i="1" a="1"/>
  <c r="I2284" i="1" s="1"/>
  <c r="P2286" i="1" a="1"/>
  <c r="P2286" i="1" s="1"/>
  <c r="M2282" i="1" a="1"/>
  <c r="M2282" i="1" s="1"/>
  <c r="O2286" i="1" a="1"/>
  <c r="O2286" i="1"/>
  <c r="P2284" i="1" a="1"/>
  <c r="P2284" i="1"/>
  <c r="N2286" i="1" a="1"/>
  <c r="N2286" i="1" s="1"/>
  <c r="L2286" i="1" a="1"/>
  <c r="L2286" i="1" s="1"/>
  <c r="J2286" i="1" a="1"/>
  <c r="J2286" i="1" s="1"/>
  <c r="L2282" i="1" a="1"/>
  <c r="L2282" i="1"/>
  <c r="M2286" i="1" a="1"/>
  <c r="M2286" i="1"/>
  <c r="K2286" i="1" a="1"/>
  <c r="K2286" i="1"/>
  <c r="I2286" i="1" a="1"/>
  <c r="I2286" i="1" s="1"/>
  <c r="O2282" i="1" a="1"/>
  <c r="O2282" i="1"/>
  <c r="H2286" i="1" a="1"/>
  <c r="H2286" i="1" s="1"/>
  <c r="Q2275" i="1" a="1"/>
  <c r="Q2275" i="1"/>
  <c r="I2278" i="1" a="1"/>
  <c r="I2278" i="1" s="1"/>
  <c r="M2277" i="1" a="1"/>
  <c r="M2277" i="1" s="1"/>
  <c r="O2278" i="1" a="1"/>
  <c r="O2278" i="1" s="1"/>
  <c r="J2278" i="1" a="1"/>
  <c r="J2278" i="1"/>
  <c r="H2277" i="1" a="1"/>
  <c r="H2277" i="1" s="1"/>
  <c r="P2277" i="1" a="1"/>
  <c r="P2277" i="1" s="1"/>
  <c r="K2280" i="1" a="1"/>
  <c r="K2280" i="1" s="1"/>
  <c r="K2278" i="1" a="1"/>
  <c r="K2278" i="1"/>
  <c r="N2275" i="1" a="1"/>
  <c r="N2275" i="1" s="1"/>
  <c r="H2278" i="1" a="1"/>
  <c r="H2278" i="1" s="1"/>
  <c r="P2281" i="1" a="1"/>
  <c r="P2281" i="1"/>
  <c r="J2281" i="1" a="1"/>
  <c r="J2281" i="1"/>
  <c r="H2281" i="1" a="1"/>
  <c r="H2281" i="1"/>
  <c r="G2280" i="1" a="1"/>
  <c r="G2280" i="1" s="1"/>
  <c r="O2280" i="1" a="1"/>
  <c r="O2280" i="1"/>
  <c r="M2280" i="1" a="1"/>
  <c r="M2280" i="1" s="1"/>
  <c r="N2278" i="1" a="1"/>
  <c r="N2278" i="1" s="1"/>
  <c r="F2281" i="1" a="1"/>
  <c r="F2281" i="1" s="1"/>
  <c r="N2280" i="1" a="1"/>
  <c r="N2280" i="1" s="1"/>
  <c r="J2280" i="1" a="1"/>
  <c r="J2280" i="1" s="1"/>
  <c r="O2277" i="1" a="1"/>
  <c r="O2277" i="1" s="1"/>
  <c r="K2281" i="1" a="1"/>
  <c r="K2281" i="1" s="1"/>
  <c r="Q2277" i="1" a="1"/>
  <c r="Q2277" i="1" s="1"/>
  <c r="O2275" i="1" a="1"/>
  <c r="O2275" i="1" s="1"/>
  <c r="K2277" i="1" a="1"/>
  <c r="K2277" i="1"/>
  <c r="J2277" i="1" a="1"/>
  <c r="J2277" i="1" s="1"/>
  <c r="I2277" i="1" a="1"/>
  <c r="I2277" i="1" s="1"/>
  <c r="Q2280" i="1" a="1"/>
  <c r="Q2280" i="1"/>
  <c r="P2280" i="1" a="1"/>
  <c r="P2280" i="1"/>
  <c r="M2278" i="1" a="1"/>
  <c r="M2278" i="1" s="1"/>
  <c r="F2277" i="1" a="1"/>
  <c r="F2277" i="1" s="1"/>
  <c r="L2278" i="1" a="1"/>
  <c r="L2278" i="1" s="1"/>
  <c r="P2275" i="1" a="1"/>
  <c r="P2275" i="1" s="1"/>
  <c r="L2277" i="1" a="1"/>
  <c r="L2277" i="1"/>
  <c r="H2280" i="1" a="1"/>
  <c r="H2280" i="1"/>
  <c r="F2278" i="1" a="1"/>
  <c r="F2278" i="1" s="1"/>
  <c r="Q2278" i="1" a="1"/>
  <c r="Q2278" i="1"/>
  <c r="G2278" i="1" a="1"/>
  <c r="G2278" i="1" s="1"/>
  <c r="J2282" i="1" a="1"/>
  <c r="J2282" i="1" s="1"/>
  <c r="I2282" i="1" a="1"/>
  <c r="I2282" i="1" s="1"/>
  <c r="H2282" i="1" a="1"/>
  <c r="H2282" i="1" s="1"/>
  <c r="F2280" i="1" a="1"/>
  <c r="F2280" i="1" s="1"/>
  <c r="G2282" i="1" a="1"/>
  <c r="G2282" i="1" s="1"/>
  <c r="O2281" i="1" a="1"/>
  <c r="O2281" i="1"/>
  <c r="F2282" i="1" a="1"/>
  <c r="F2282" i="1"/>
  <c r="I2280" i="1" a="1"/>
  <c r="I2280" i="1" s="1"/>
  <c r="Q2281" i="1" a="1"/>
  <c r="Q2281" i="1" s="1"/>
  <c r="N2281" i="1" a="1"/>
  <c r="N2281" i="1" s="1"/>
  <c r="P2278" i="1" a="1"/>
  <c r="P2278" i="1"/>
  <c r="M2281" i="1" a="1"/>
  <c r="M2281" i="1"/>
  <c r="L2281" i="1" a="1"/>
  <c r="L2281" i="1" s="1"/>
  <c r="I2281" i="1" a="1"/>
  <c r="I2281" i="1"/>
  <c r="G2281" i="1" a="1"/>
  <c r="G2281" i="1"/>
  <c r="G2277" i="1" a="1"/>
  <c r="G2277" i="1"/>
  <c r="L2280" i="1" a="1"/>
  <c r="L2280" i="1" s="1"/>
  <c r="N2277" i="1" a="1"/>
  <c r="N2277" i="1" s="1"/>
  <c r="Q856" i="1"/>
  <c r="Q855" i="1" s="1"/>
  <c r="P856" i="1"/>
  <c r="P855" i="1" s="1"/>
  <c r="O856" i="1"/>
  <c r="O855" i="1" s="1"/>
  <c r="N856" i="1"/>
  <c r="M856" i="1"/>
  <c r="L856" i="1"/>
  <c r="L855" i="1" s="1"/>
  <c r="K856" i="1"/>
  <c r="J856" i="1"/>
  <c r="I856" i="1"/>
  <c r="H856" i="1"/>
  <c r="G856" i="1"/>
  <c r="G855" i="1" s="1"/>
  <c r="F856" i="1"/>
  <c r="N855" i="1"/>
  <c r="M855" i="1"/>
  <c r="K855" i="1"/>
  <c r="J855" i="1"/>
  <c r="I855" i="1"/>
  <c r="H855" i="1"/>
  <c r="F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G786" i="1"/>
  <c r="G787" i="1" s="1"/>
  <c r="O783" i="1"/>
  <c r="M783" i="1"/>
  <c r="L783" i="1"/>
  <c r="I783" i="1"/>
  <c r="G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O779" i="1"/>
  <c r="O786" i="1" s="1"/>
  <c r="O787" i="1" s="1"/>
  <c r="M779" i="1"/>
  <c r="M786" i="1" s="1"/>
  <c r="M787" i="1" s="1"/>
  <c r="L779" i="1"/>
  <c r="L786" i="1" s="1"/>
  <c r="L787" i="1" s="1"/>
  <c r="I779" i="1"/>
  <c r="I786" i="1" s="1"/>
  <c r="I787" i="1" s="1"/>
  <c r="H779" i="1"/>
  <c r="G779" i="1"/>
  <c r="F779" i="1"/>
  <c r="F786" i="1" s="1"/>
  <c r="F787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Q675" i="1"/>
  <c r="O675" i="1"/>
  <c r="N675" i="1"/>
  <c r="M675" i="1"/>
  <c r="L675" i="1"/>
  <c r="K675" i="1"/>
  <c r="J675" i="1"/>
  <c r="I675" i="1"/>
  <c r="H675" i="1"/>
  <c r="G675" i="1"/>
  <c r="F675" i="1"/>
  <c r="Q674" i="1"/>
  <c r="P674" i="1"/>
  <c r="O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P669" i="1"/>
  <c r="P675" i="1" s="1"/>
  <c r="O669" i="1"/>
  <c r="N669" i="1"/>
  <c r="M669" i="1"/>
  <c r="L669" i="1"/>
  <c r="K669" i="1"/>
  <c r="J669" i="1"/>
  <c r="I669" i="1"/>
  <c r="H669" i="1"/>
  <c r="G669" i="1"/>
  <c r="F669" i="1"/>
  <c r="Q668" i="1"/>
  <c r="P668" i="1"/>
  <c r="O668" i="1"/>
  <c r="N668" i="1"/>
  <c r="N674" i="1" s="1"/>
  <c r="M668" i="1"/>
  <c r="M674" i="1" s="1"/>
  <c r="L668" i="1"/>
  <c r="L674" i="1" s="1"/>
  <c r="K668" i="1"/>
  <c r="K674" i="1" s="1"/>
  <c r="J668" i="1"/>
  <c r="J674" i="1" s="1"/>
  <c r="I668" i="1"/>
  <c r="I674" i="1" s="1"/>
  <c r="H668" i="1"/>
  <c r="H674" i="1" s="1"/>
  <c r="G668" i="1"/>
  <c r="G674" i="1" s="1"/>
  <c r="F668" i="1"/>
  <c r="F674" i="1" s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O520" i="1"/>
  <c r="J516" i="1"/>
  <c r="I516" i="1"/>
  <c r="P515" i="1"/>
  <c r="M515" i="1"/>
  <c r="L51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M480" i="1"/>
  <c r="K480" i="1"/>
  <c r="I480" i="1"/>
  <c r="F480" i="1"/>
  <c r="Q479" i="1"/>
  <c r="P479" i="1"/>
  <c r="N479" i="1"/>
  <c r="M479" i="1"/>
  <c r="G478" i="1"/>
  <c r="M477" i="1"/>
  <c r="L477" i="1"/>
  <c r="K477" i="1"/>
  <c r="I477" i="1"/>
  <c r="N476" i="1"/>
  <c r="G475" i="1"/>
  <c r="F475" i="1"/>
  <c r="I473" i="1"/>
  <c r="G473" i="1"/>
  <c r="F471" i="1"/>
  <c r="Q465" i="1"/>
  <c r="P465" i="1"/>
  <c r="O465" i="1"/>
  <c r="N465" i="1"/>
  <c r="M465" i="1"/>
  <c r="K465" i="1"/>
  <c r="J465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M439" i="1"/>
  <c r="L439" i="1"/>
  <c r="I439" i="1"/>
  <c r="P437" i="1"/>
  <c r="N437" i="1"/>
  <c r="M437" i="1"/>
  <c r="K437" i="1"/>
  <c r="I437" i="1"/>
  <c r="F437" i="1"/>
  <c r="L420" i="1"/>
  <c r="K420" i="1"/>
  <c r="J420" i="1"/>
  <c r="I420" i="1"/>
  <c r="H413" i="1"/>
  <c r="G413" i="1"/>
  <c r="F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Q400" i="1"/>
  <c r="Q520" i="1" s="1"/>
  <c r="P400" i="1"/>
  <c r="P520" i="1" s="1"/>
  <c r="O400" i="1"/>
  <c r="M400" i="1"/>
  <c r="M520" i="1" s="1"/>
  <c r="L400" i="1"/>
  <c r="L520" i="1" s="1"/>
  <c r="K400" i="1"/>
  <c r="K520" i="1" s="1"/>
  <c r="I400" i="1"/>
  <c r="I520" i="1" s="1"/>
  <c r="L398" i="1"/>
  <c r="I398" i="1"/>
  <c r="H398" i="1"/>
  <c r="H439" i="1" s="1"/>
  <c r="G398" i="1"/>
  <c r="G439" i="1" s="1"/>
  <c r="F398" i="1"/>
  <c r="F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Q386" i="1"/>
  <c r="Q517" i="1" s="1"/>
  <c r="P386" i="1"/>
  <c r="P517" i="1" s="1"/>
  <c r="N386" i="1"/>
  <c r="N517" i="1" s="1"/>
  <c r="L385" i="1"/>
  <c r="L516" i="1" s="1"/>
  <c r="K385" i="1"/>
  <c r="K516" i="1" s="1"/>
  <c r="J385" i="1"/>
  <c r="J384" i="1"/>
  <c r="J515" i="1" s="1"/>
  <c r="K382" i="1"/>
  <c r="K513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P380" i="1"/>
  <c r="O380" i="1"/>
  <c r="O437" i="1" s="1"/>
  <c r="N380" i="1"/>
  <c r="M380" i="1"/>
  <c r="L380" i="1"/>
  <c r="L437" i="1" s="1"/>
  <c r="K380" i="1"/>
  <c r="I380" i="1"/>
  <c r="G380" i="1"/>
  <c r="G437" i="1" s="1"/>
  <c r="F380" i="1"/>
  <c r="L363" i="1"/>
  <c r="L504" i="1" s="1"/>
  <c r="K363" i="1"/>
  <c r="K504" i="1" s="1"/>
  <c r="I363" i="1"/>
  <c r="I504" i="1" s="1"/>
  <c r="Q362" i="1"/>
  <c r="Q429" i="1" s="1"/>
  <c r="P362" i="1"/>
  <c r="P429" i="1" s="1"/>
  <c r="N362" i="1"/>
  <c r="N429" i="1" s="1"/>
  <c r="M362" i="1"/>
  <c r="M429" i="1" s="1"/>
  <c r="L362" i="1"/>
  <c r="L429" i="1" s="1"/>
  <c r="K362" i="1"/>
  <c r="K429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K325" i="1"/>
  <c r="F325" i="1"/>
  <c r="Q324" i="1"/>
  <c r="P324" i="1"/>
  <c r="N324" i="1"/>
  <c r="M324" i="1"/>
  <c r="Q322" i="1"/>
  <c r="Q477" i="1" s="1"/>
  <c r="O322" i="1"/>
  <c r="O477" i="1" s="1"/>
  <c r="N322" i="1"/>
  <c r="N477" i="1" s="1"/>
  <c r="M322" i="1"/>
  <c r="L322" i="1"/>
  <c r="I322" i="1"/>
  <c r="M321" i="1"/>
  <c r="M476" i="1" s="1"/>
  <c r="L321" i="1"/>
  <c r="L476" i="1" s="1"/>
  <c r="K320" i="1"/>
  <c r="K475" i="1" s="1"/>
  <c r="J320" i="1"/>
  <c r="J475" i="1" s="1"/>
  <c r="I320" i="1"/>
  <c r="I475" i="1" s="1"/>
  <c r="H320" i="1"/>
  <c r="H475" i="1" s="1"/>
  <c r="G320" i="1"/>
  <c r="F320" i="1"/>
  <c r="Q319" i="1"/>
  <c r="Q474" i="1" s="1"/>
  <c r="K318" i="1"/>
  <c r="K473" i="1" s="1"/>
  <c r="I318" i="1"/>
  <c r="P317" i="1"/>
  <c r="P472" i="1" s="1"/>
  <c r="K317" i="1"/>
  <c r="K472" i="1" s="1"/>
  <c r="J317" i="1"/>
  <c r="J472" i="1" s="1"/>
  <c r="I317" i="1"/>
  <c r="I472" i="1" s="1"/>
  <c r="G317" i="1"/>
  <c r="G472" i="1" s="1"/>
  <c r="F317" i="1"/>
  <c r="F472" i="1" s="1"/>
  <c r="I315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P300" i="1"/>
  <c r="P413" i="1" s="1"/>
  <c r="M300" i="1"/>
  <c r="M413" i="1" s="1"/>
  <c r="L300" i="1"/>
  <c r="L413" i="1" s="1"/>
  <c r="J300" i="1"/>
  <c r="J413" i="1" s="1"/>
  <c r="H300" i="1"/>
  <c r="G300" i="1"/>
  <c r="F300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H241" i="1"/>
  <c r="F241" i="1"/>
  <c r="F316" i="1" s="1"/>
  <c r="P129" i="1"/>
  <c r="J129" i="1"/>
  <c r="I129" i="1"/>
  <c r="F129" i="1"/>
  <c r="Q128" i="1"/>
  <c r="P128" i="1"/>
  <c r="O128" i="1"/>
  <c r="N128" i="1"/>
  <c r="M128" i="1"/>
  <c r="I128" i="1"/>
  <c r="H128" i="1"/>
  <c r="F128" i="1"/>
  <c r="Q126" i="1"/>
  <c r="P126" i="1"/>
  <c r="O126" i="1"/>
  <c r="N126" i="1"/>
  <c r="M126" i="1"/>
  <c r="L126" i="1"/>
  <c r="K126" i="1"/>
  <c r="J126" i="1"/>
  <c r="P125" i="1"/>
  <c r="N124" i="1"/>
  <c r="J124" i="1"/>
  <c r="I124" i="1"/>
  <c r="H124" i="1"/>
  <c r="G124" i="1"/>
  <c r="F124" i="1"/>
  <c r="Q123" i="1"/>
  <c r="L123" i="1"/>
  <c r="H123" i="1"/>
  <c r="P122" i="1"/>
  <c r="O122" i="1"/>
  <c r="M122" i="1"/>
  <c r="L122" i="1"/>
  <c r="K122" i="1"/>
  <c r="J122" i="1"/>
  <c r="F122" i="1"/>
  <c r="Q121" i="1"/>
  <c r="P121" i="1"/>
  <c r="O121" i="1"/>
  <c r="N121" i="1"/>
  <c r="M121" i="1"/>
  <c r="H121" i="1"/>
  <c r="L120" i="1"/>
  <c r="K120" i="1"/>
  <c r="J120" i="1"/>
  <c r="H120" i="1"/>
  <c r="G120" i="1"/>
  <c r="F120" i="1"/>
  <c r="Q119" i="1"/>
  <c r="P119" i="1"/>
  <c r="O119" i="1"/>
  <c r="N119" i="1"/>
  <c r="M119" i="1"/>
  <c r="L119" i="1"/>
  <c r="K119" i="1"/>
  <c r="J119" i="1"/>
  <c r="I119" i="1"/>
  <c r="P118" i="1"/>
  <c r="F118" i="1"/>
  <c r="Q117" i="1"/>
  <c r="O117" i="1"/>
  <c r="N117" i="1"/>
  <c r="M117" i="1"/>
  <c r="L117" i="1"/>
  <c r="K117" i="1"/>
  <c r="J117" i="1"/>
  <c r="I117" i="1"/>
  <c r="H117" i="1"/>
  <c r="G117" i="1"/>
  <c r="F117" i="1"/>
  <c r="Q116" i="1"/>
  <c r="M116" i="1"/>
  <c r="L116" i="1"/>
  <c r="J115" i="1"/>
  <c r="F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O290" i="1"/>
  <c r="N290" i="1"/>
  <c r="N400" i="1" s="1"/>
  <c r="N520" i="1" s="1"/>
  <c r="M290" i="1"/>
  <c r="L290" i="1"/>
  <c r="K290" i="1"/>
  <c r="J290" i="1"/>
  <c r="I290" i="1"/>
  <c r="H290" i="1"/>
  <c r="G290" i="1"/>
  <c r="F290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Q287" i="1"/>
  <c r="P287" i="1"/>
  <c r="O287" i="1"/>
  <c r="O386" i="1" s="1"/>
  <c r="O517" i="1" s="1"/>
  <c r="N287" i="1"/>
  <c r="M287" i="1"/>
  <c r="L287" i="1"/>
  <c r="K287" i="1"/>
  <c r="J287" i="1"/>
  <c r="I287" i="1"/>
  <c r="H287" i="1"/>
  <c r="G287" i="1"/>
  <c r="F287" i="1"/>
  <c r="Q286" i="1"/>
  <c r="P286" i="1"/>
  <c r="O286" i="1"/>
  <c r="N286" i="1"/>
  <c r="M286" i="1"/>
  <c r="L286" i="1"/>
  <c r="K286" i="1"/>
  <c r="J286" i="1"/>
  <c r="I286" i="1"/>
  <c r="I385" i="1" s="1"/>
  <c r="H286" i="1"/>
  <c r="G286" i="1"/>
  <c r="G385" i="1" s="1"/>
  <c r="G516" i="1" s="1"/>
  <c r="F286" i="1"/>
  <c r="F385" i="1" s="1"/>
  <c r="F516" i="1" s="1"/>
  <c r="Q285" i="1"/>
  <c r="P285" i="1"/>
  <c r="O285" i="1"/>
  <c r="N285" i="1"/>
  <c r="N384" i="1" s="1"/>
  <c r="N515" i="1" s="1"/>
  <c r="M285" i="1"/>
  <c r="M384" i="1" s="1"/>
  <c r="L285" i="1"/>
  <c r="L384" i="1" s="1"/>
  <c r="K285" i="1"/>
  <c r="K384" i="1" s="1"/>
  <c r="K515" i="1" s="1"/>
  <c r="J285" i="1"/>
  <c r="I285" i="1"/>
  <c r="I384" i="1" s="1"/>
  <c r="I515" i="1" s="1"/>
  <c r="H285" i="1"/>
  <c r="G285" i="1"/>
  <c r="F285" i="1"/>
  <c r="N283" i="1"/>
  <c r="N382" i="1" s="1"/>
  <c r="N513" i="1" s="1"/>
  <c r="I274" i="1"/>
  <c r="Q250" i="1"/>
  <c r="P250" i="1"/>
  <c r="O250" i="1"/>
  <c r="N250" i="1"/>
  <c r="M250" i="1"/>
  <c r="M325" i="1" s="1"/>
  <c r="L250" i="1"/>
  <c r="K250" i="1"/>
  <c r="J250" i="1"/>
  <c r="J325" i="1" s="1"/>
  <c r="J480" i="1" s="1"/>
  <c r="I250" i="1"/>
  <c r="H250" i="1"/>
  <c r="G250" i="1"/>
  <c r="F250" i="1"/>
  <c r="Q249" i="1"/>
  <c r="P249" i="1"/>
  <c r="O249" i="1"/>
  <c r="O324" i="1" s="1"/>
  <c r="O479" i="1" s="1"/>
  <c r="N249" i="1"/>
  <c r="M249" i="1"/>
  <c r="L249" i="1"/>
  <c r="K249" i="1"/>
  <c r="J249" i="1"/>
  <c r="I249" i="1"/>
  <c r="H249" i="1"/>
  <c r="G249" i="1"/>
  <c r="F249" i="1"/>
  <c r="Q248" i="1"/>
  <c r="P248" i="1"/>
  <c r="O248" i="1"/>
  <c r="N248" i="1"/>
  <c r="M248" i="1"/>
  <c r="L248" i="1"/>
  <c r="K248" i="1"/>
  <c r="K323" i="1" s="1"/>
  <c r="K478" i="1" s="1"/>
  <c r="J248" i="1"/>
  <c r="I248" i="1"/>
  <c r="H248" i="1"/>
  <c r="G248" i="1"/>
  <c r="F248" i="1"/>
  <c r="F323" i="1" s="1"/>
  <c r="F478" i="1" s="1"/>
  <c r="Q247" i="1"/>
  <c r="P247" i="1"/>
  <c r="P322" i="1" s="1"/>
  <c r="P477" i="1" s="1"/>
  <c r="O247" i="1"/>
  <c r="N247" i="1"/>
  <c r="M247" i="1"/>
  <c r="L247" i="1"/>
  <c r="K247" i="1"/>
  <c r="K322" i="1" s="1"/>
  <c r="J247" i="1"/>
  <c r="J322" i="1" s="1"/>
  <c r="J477" i="1" s="1"/>
  <c r="I247" i="1"/>
  <c r="H247" i="1"/>
  <c r="G247" i="1"/>
  <c r="F247" i="1"/>
  <c r="Q246" i="1"/>
  <c r="P246" i="1"/>
  <c r="O246" i="1"/>
  <c r="N246" i="1"/>
  <c r="M246" i="1"/>
  <c r="L246" i="1"/>
  <c r="K246" i="1"/>
  <c r="J246" i="1"/>
  <c r="I246" i="1"/>
  <c r="H246" i="1"/>
  <c r="H321" i="1" s="1"/>
  <c r="H476" i="1" s="1"/>
  <c r="G246" i="1"/>
  <c r="G321" i="1" s="1"/>
  <c r="G476" i="1" s="1"/>
  <c r="F246" i="1"/>
  <c r="F321" i="1" s="1"/>
  <c r="F476" i="1" s="1"/>
  <c r="Q245" i="1"/>
  <c r="P245" i="1"/>
  <c r="P320" i="1" s="1"/>
  <c r="P475" i="1" s="1"/>
  <c r="O245" i="1"/>
  <c r="N245" i="1"/>
  <c r="N320" i="1" s="1"/>
  <c r="N475" i="1" s="1"/>
  <c r="M245" i="1"/>
  <c r="L245" i="1"/>
  <c r="K245" i="1"/>
  <c r="J245" i="1"/>
  <c r="I245" i="1"/>
  <c r="H245" i="1"/>
  <c r="G245" i="1"/>
  <c r="F245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Q243" i="1"/>
  <c r="P243" i="1"/>
  <c r="O243" i="1"/>
  <c r="O318" i="1" s="1"/>
  <c r="O473" i="1" s="1"/>
  <c r="N243" i="1"/>
  <c r="N318" i="1" s="1"/>
  <c r="N473" i="1" s="1"/>
  <c r="M243" i="1"/>
  <c r="M318" i="1" s="1"/>
  <c r="M473" i="1" s="1"/>
  <c r="L243" i="1"/>
  <c r="L318" i="1" s="1"/>
  <c r="L473" i="1" s="1"/>
  <c r="K243" i="1"/>
  <c r="J243" i="1"/>
  <c r="J318" i="1" s="1"/>
  <c r="J473" i="1" s="1"/>
  <c r="I243" i="1"/>
  <c r="H243" i="1"/>
  <c r="G243" i="1"/>
  <c r="F243" i="1"/>
  <c r="O241" i="1"/>
  <c r="Q235" i="1"/>
  <c r="P235" i="1"/>
  <c r="O235" i="1"/>
  <c r="N235" i="1"/>
  <c r="M235" i="1"/>
  <c r="M301" i="1" s="1"/>
  <c r="L235" i="1"/>
  <c r="K235" i="1"/>
  <c r="K301" i="1" s="1"/>
  <c r="J235" i="1"/>
  <c r="J301" i="1" s="1"/>
  <c r="I235" i="1"/>
  <c r="I301" i="1" s="1"/>
  <c r="I465" i="1" s="1"/>
  <c r="H235" i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P216" i="1"/>
  <c r="O216" i="1"/>
  <c r="O212" i="1" s="1"/>
  <c r="N216" i="1"/>
  <c r="M216" i="1"/>
  <c r="L216" i="1"/>
  <c r="L212" i="1" s="1"/>
  <c r="K216" i="1"/>
  <c r="J216" i="1"/>
  <c r="J212" i="1" s="1"/>
  <c r="I216" i="1"/>
  <c r="I212" i="1" s="1"/>
  <c r="H216" i="1"/>
  <c r="H212" i="1" s="1"/>
  <c r="G216" i="1"/>
  <c r="G212" i="1" s="1"/>
  <c r="F216" i="1"/>
  <c r="F212" i="1" s="1"/>
  <c r="Q212" i="1"/>
  <c r="P212" i="1"/>
  <c r="N212" i="1"/>
  <c r="M212" i="1"/>
  <c r="K212" i="1"/>
  <c r="Q209" i="1"/>
  <c r="P209" i="1"/>
  <c r="O209" i="1"/>
  <c r="O398" i="1" s="1"/>
  <c r="O439" i="1" s="1"/>
  <c r="N209" i="1"/>
  <c r="N398" i="1" s="1"/>
  <c r="N439" i="1" s="1"/>
  <c r="M209" i="1"/>
  <c r="M398" i="1" s="1"/>
  <c r="L209" i="1"/>
  <c r="K209" i="1"/>
  <c r="K398" i="1" s="1"/>
  <c r="K439" i="1" s="1"/>
  <c r="J209" i="1"/>
  <c r="J398" i="1" s="1"/>
  <c r="J439" i="1" s="1"/>
  <c r="I209" i="1"/>
  <c r="H209" i="1"/>
  <c r="G209" i="1"/>
  <c r="F209" i="1"/>
  <c r="Q207" i="1"/>
  <c r="P207" i="1"/>
  <c r="O207" i="1"/>
  <c r="N207" i="1"/>
  <c r="M207" i="1"/>
  <c r="L207" i="1"/>
  <c r="K207" i="1"/>
  <c r="J207" i="1"/>
  <c r="J380" i="1" s="1"/>
  <c r="J437" i="1" s="1"/>
  <c r="I207" i="1"/>
  <c r="H207" i="1"/>
  <c r="H380" i="1" s="1"/>
  <c r="H437" i="1" s="1"/>
  <c r="G207" i="1"/>
  <c r="F207" i="1"/>
  <c r="M198" i="1"/>
  <c r="L198" i="1"/>
  <c r="K198" i="1"/>
  <c r="I198" i="1"/>
  <c r="Q190" i="1"/>
  <c r="P190" i="1"/>
  <c r="O190" i="1"/>
  <c r="N190" i="1"/>
  <c r="N315" i="1" s="1"/>
  <c r="N420" i="1" s="1"/>
  <c r="M190" i="1"/>
  <c r="M315" i="1" s="1"/>
  <c r="M420" i="1" s="1"/>
  <c r="L190" i="1"/>
  <c r="K190" i="1"/>
  <c r="J190" i="1"/>
  <c r="J315" i="1" s="1"/>
  <c r="I190" i="1"/>
  <c r="H190" i="1"/>
  <c r="G190" i="1"/>
  <c r="F190" i="1"/>
  <c r="Q189" i="1"/>
  <c r="P189" i="1"/>
  <c r="O189" i="1"/>
  <c r="N189" i="1"/>
  <c r="M189" i="1"/>
  <c r="L189" i="1"/>
  <c r="K189" i="1"/>
  <c r="J189" i="1"/>
  <c r="I189" i="1"/>
  <c r="H189" i="1"/>
  <c r="H314" i="1" s="1"/>
  <c r="H419" i="1" s="1"/>
  <c r="G189" i="1"/>
  <c r="G314" i="1" s="1"/>
  <c r="G419" i="1" s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P172" i="1"/>
  <c r="O172" i="1"/>
  <c r="N172" i="1"/>
  <c r="M172" i="1"/>
  <c r="L172" i="1"/>
  <c r="K172" i="1"/>
  <c r="J172" i="1"/>
  <c r="J400" i="1" s="1"/>
  <c r="J520" i="1" s="1"/>
  <c r="I172" i="1"/>
  <c r="H172" i="1"/>
  <c r="H400" i="1" s="1"/>
  <c r="H520" i="1" s="1"/>
  <c r="G172" i="1"/>
  <c r="G400" i="1" s="1"/>
  <c r="G520" i="1" s="1"/>
  <c r="F172" i="1"/>
  <c r="F400" i="1" s="1"/>
  <c r="F520" i="1" s="1"/>
  <c r="Q171" i="1"/>
  <c r="P171" i="1"/>
  <c r="P399" i="1" s="1"/>
  <c r="P519" i="1" s="1"/>
  <c r="O171" i="1"/>
  <c r="O399" i="1" s="1"/>
  <c r="O519" i="1" s="1"/>
  <c r="N171" i="1"/>
  <c r="N399" i="1" s="1"/>
  <c r="N519" i="1" s="1"/>
  <c r="M171" i="1"/>
  <c r="M399" i="1" s="1"/>
  <c r="M519" i="1" s="1"/>
  <c r="L171" i="1"/>
  <c r="K171" i="1"/>
  <c r="K399" i="1" s="1"/>
  <c r="K519" i="1" s="1"/>
  <c r="J171" i="1"/>
  <c r="J399" i="1" s="1"/>
  <c r="J519" i="1" s="1"/>
  <c r="I171" i="1"/>
  <c r="H171" i="1"/>
  <c r="H399" i="1" s="1"/>
  <c r="H519" i="1" s="1"/>
  <c r="G171" i="1"/>
  <c r="F171" i="1"/>
  <c r="Q170" i="1"/>
  <c r="Q398" i="1" s="1"/>
  <c r="Q439" i="1" s="1"/>
  <c r="P170" i="1"/>
  <c r="P398" i="1" s="1"/>
  <c r="P439" i="1" s="1"/>
  <c r="O170" i="1"/>
  <c r="N170" i="1"/>
  <c r="M170" i="1"/>
  <c r="L170" i="1"/>
  <c r="K170" i="1"/>
  <c r="J170" i="1"/>
  <c r="I170" i="1"/>
  <c r="H170" i="1"/>
  <c r="G170" i="1"/>
  <c r="F170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P158" i="1"/>
  <c r="O158" i="1"/>
  <c r="N158" i="1"/>
  <c r="M158" i="1"/>
  <c r="L158" i="1"/>
  <c r="L386" i="1" s="1"/>
  <c r="L517" i="1" s="1"/>
  <c r="K158" i="1"/>
  <c r="K386" i="1" s="1"/>
  <c r="K517" i="1" s="1"/>
  <c r="J158" i="1"/>
  <c r="J386" i="1" s="1"/>
  <c r="J517" i="1" s="1"/>
  <c r="I158" i="1"/>
  <c r="I386" i="1" s="1"/>
  <c r="I517" i="1" s="1"/>
  <c r="H158" i="1"/>
  <c r="H386" i="1" s="1"/>
  <c r="H517" i="1" s="1"/>
  <c r="G158" i="1"/>
  <c r="G386" i="1" s="1"/>
  <c r="G517" i="1" s="1"/>
  <c r="F158" i="1"/>
  <c r="F386" i="1" s="1"/>
  <c r="F517" i="1" s="1"/>
  <c r="Q157" i="1"/>
  <c r="Q385" i="1" s="1"/>
  <c r="Q516" i="1" s="1"/>
  <c r="P157" i="1"/>
  <c r="P385" i="1" s="1"/>
  <c r="P516" i="1" s="1"/>
  <c r="O157" i="1"/>
  <c r="O385" i="1" s="1"/>
  <c r="O516" i="1" s="1"/>
  <c r="N157" i="1"/>
  <c r="N385" i="1" s="1"/>
  <c r="N516" i="1" s="1"/>
  <c r="M157" i="1"/>
  <c r="M385" i="1" s="1"/>
  <c r="M516" i="1" s="1"/>
  <c r="L157" i="1"/>
  <c r="K157" i="1"/>
  <c r="J157" i="1"/>
  <c r="I157" i="1"/>
  <c r="H157" i="1"/>
  <c r="G157" i="1"/>
  <c r="F157" i="1"/>
  <c r="Q156" i="1"/>
  <c r="P156" i="1"/>
  <c r="P384" i="1" s="1"/>
  <c r="O156" i="1"/>
  <c r="N156" i="1"/>
  <c r="M156" i="1"/>
  <c r="L156" i="1"/>
  <c r="K156" i="1"/>
  <c r="J156" i="1"/>
  <c r="I156" i="1"/>
  <c r="H156" i="1"/>
  <c r="H384" i="1" s="1"/>
  <c r="H515" i="1" s="1"/>
  <c r="G156" i="1"/>
  <c r="G384" i="1" s="1"/>
  <c r="G515" i="1" s="1"/>
  <c r="F156" i="1"/>
  <c r="F384" i="1" s="1"/>
  <c r="F515" i="1" s="1"/>
  <c r="Q155" i="1"/>
  <c r="Q383" i="1" s="1"/>
  <c r="Q514" i="1" s="1"/>
  <c r="P155" i="1"/>
  <c r="P383" i="1" s="1"/>
  <c r="P514" i="1" s="1"/>
  <c r="O155" i="1"/>
  <c r="O383" i="1" s="1"/>
  <c r="O514" i="1" s="1"/>
  <c r="N155" i="1"/>
  <c r="N383" i="1" s="1"/>
  <c r="N514" i="1" s="1"/>
  <c r="M155" i="1"/>
  <c r="L155" i="1"/>
  <c r="K155" i="1"/>
  <c r="K383" i="1" s="1"/>
  <c r="K514" i="1" s="1"/>
  <c r="J155" i="1"/>
  <c r="J383" i="1" s="1"/>
  <c r="J514" i="1" s="1"/>
  <c r="I155" i="1"/>
  <c r="H155" i="1"/>
  <c r="G155" i="1"/>
  <c r="F155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Q380" i="1" s="1"/>
  <c r="Q437" i="1" s="1"/>
  <c r="P152" i="1"/>
  <c r="O152" i="1"/>
  <c r="N152" i="1"/>
  <c r="M152" i="1"/>
  <c r="L152" i="1"/>
  <c r="K152" i="1"/>
  <c r="J152" i="1"/>
  <c r="I152" i="1"/>
  <c r="H152" i="1"/>
  <c r="G152" i="1"/>
  <c r="F152" i="1"/>
  <c r="Q136" i="1"/>
  <c r="P136" i="1"/>
  <c r="O136" i="1"/>
  <c r="N136" i="1"/>
  <c r="M136" i="1"/>
  <c r="L136" i="1"/>
  <c r="L364" i="1" s="1"/>
  <c r="K136" i="1"/>
  <c r="K364" i="1" s="1"/>
  <c r="J136" i="1"/>
  <c r="I136" i="1"/>
  <c r="I364" i="1" s="1"/>
  <c r="H136" i="1"/>
  <c r="G136" i="1"/>
  <c r="G364" i="1" s="1"/>
  <c r="F136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Q134" i="1"/>
  <c r="P134" i="1"/>
  <c r="O134" i="1"/>
  <c r="O141" i="1" s="1" a="1"/>
  <c r="O141" i="1" s="1"/>
  <c r="N134" i="1"/>
  <c r="M134" i="1"/>
  <c r="L134" i="1"/>
  <c r="K134" i="1"/>
  <c r="J134" i="1"/>
  <c r="I134" i="1"/>
  <c r="H134" i="1"/>
  <c r="H141" i="1" s="1" a="1"/>
  <c r="H141" i="1" s="1"/>
  <c r="G134" i="1"/>
  <c r="G141" i="1" s="1" a="1"/>
  <c r="G141" i="1" s="1"/>
  <c r="F134" i="1"/>
  <c r="F362" i="1" s="1"/>
  <c r="F429" i="1" s="1"/>
  <c r="Q133" i="1"/>
  <c r="P133" i="1"/>
  <c r="P361" i="1" s="1"/>
  <c r="P428" i="1" s="1"/>
  <c r="O133" i="1"/>
  <c r="O140" i="1" s="1" a="1"/>
  <c r="O140" i="1" s="1"/>
  <c r="N133" i="1"/>
  <c r="N361" i="1" s="1"/>
  <c r="N428" i="1" s="1"/>
  <c r="M133" i="1"/>
  <c r="M361" i="1" s="1"/>
  <c r="M428" i="1" s="1"/>
  <c r="L133" i="1"/>
  <c r="K133" i="1"/>
  <c r="J133" i="1"/>
  <c r="I133" i="1"/>
  <c r="I361" i="1" s="1"/>
  <c r="I428" i="1" s="1"/>
  <c r="H133" i="1"/>
  <c r="G133" i="1"/>
  <c r="F133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Q131" i="1"/>
  <c r="P131" i="1"/>
  <c r="P138" i="1" s="1" a="1"/>
  <c r="P138" i="1" s="1"/>
  <c r="O131" i="1"/>
  <c r="O138" i="1" s="1" a="1"/>
  <c r="O138" i="1" s="1"/>
  <c r="N131" i="1"/>
  <c r="N138" i="1" s="1" a="1"/>
  <c r="N138" i="1" s="1"/>
  <c r="M131" i="1"/>
  <c r="M138" i="1" s="1" a="1"/>
  <c r="M138" i="1" s="1"/>
  <c r="L131" i="1"/>
  <c r="K131" i="1"/>
  <c r="K138" i="1" s="1" a="1"/>
  <c r="K138" i="1" s="1"/>
  <c r="J131" i="1"/>
  <c r="I131" i="1"/>
  <c r="H131" i="1"/>
  <c r="H138" i="1" s="1" a="1"/>
  <c r="H138" i="1" s="1"/>
  <c r="G131" i="1"/>
  <c r="G138" i="1" s="1" a="1"/>
  <c r="G138" i="1" s="1"/>
  <c r="F131" i="1"/>
  <c r="Q97" i="1"/>
  <c r="P97" i="1"/>
  <c r="O97" i="1"/>
  <c r="N97" i="1"/>
  <c r="M97" i="1"/>
  <c r="M129" i="1" s="1"/>
  <c r="L97" i="1"/>
  <c r="L129" i="1" s="1"/>
  <c r="K97" i="1"/>
  <c r="K129" i="1" s="1"/>
  <c r="J97" i="1"/>
  <c r="I97" i="1"/>
  <c r="I325" i="1" s="1"/>
  <c r="H97" i="1"/>
  <c r="H129" i="1" s="1"/>
  <c r="G97" i="1"/>
  <c r="G129" i="1" s="1"/>
  <c r="F97" i="1"/>
  <c r="Q96" i="1"/>
  <c r="P96" i="1"/>
  <c r="O96" i="1"/>
  <c r="N96" i="1"/>
  <c r="M96" i="1"/>
  <c r="L96" i="1"/>
  <c r="L128" i="1" s="1"/>
  <c r="K96" i="1"/>
  <c r="K128" i="1" s="1"/>
  <c r="J96" i="1"/>
  <c r="J128" i="1" s="1"/>
  <c r="I96" i="1"/>
  <c r="I324" i="1" s="1"/>
  <c r="I479" i="1" s="1"/>
  <c r="H96" i="1"/>
  <c r="H324" i="1" s="1"/>
  <c r="H479" i="1" s="1"/>
  <c r="G96" i="1"/>
  <c r="F96" i="1"/>
  <c r="F324" i="1" s="1"/>
  <c r="F479" i="1" s="1"/>
  <c r="Q95" i="1"/>
  <c r="Q323" i="1" s="1"/>
  <c r="Q478" i="1" s="1"/>
  <c r="P95" i="1"/>
  <c r="P323" i="1" s="1"/>
  <c r="P478" i="1" s="1"/>
  <c r="O95" i="1"/>
  <c r="O323" i="1" s="1"/>
  <c r="O478" i="1" s="1"/>
  <c r="N95" i="1"/>
  <c r="N323" i="1" s="1"/>
  <c r="N478" i="1" s="1"/>
  <c r="M95" i="1"/>
  <c r="M323" i="1" s="1"/>
  <c r="M478" i="1" s="1"/>
  <c r="L95" i="1"/>
  <c r="K95" i="1"/>
  <c r="J95" i="1"/>
  <c r="I95" i="1"/>
  <c r="H95" i="1"/>
  <c r="G95" i="1"/>
  <c r="G323" i="1" s="1"/>
  <c r="F95" i="1"/>
  <c r="Q94" i="1"/>
  <c r="P94" i="1"/>
  <c r="O94" i="1"/>
  <c r="N94" i="1"/>
  <c r="M94" i="1"/>
  <c r="L94" i="1"/>
  <c r="K94" i="1"/>
  <c r="J94" i="1"/>
  <c r="I94" i="1"/>
  <c r="I126" i="1" s="1"/>
  <c r="H94" i="1"/>
  <c r="G94" i="1"/>
  <c r="F94" i="1"/>
  <c r="Q93" i="1"/>
  <c r="P93" i="1"/>
  <c r="P321" i="1" s="1"/>
  <c r="P476" i="1" s="1"/>
  <c r="O93" i="1"/>
  <c r="O321" i="1" s="1"/>
  <c r="O476" i="1" s="1"/>
  <c r="N93" i="1"/>
  <c r="N321" i="1" s="1"/>
  <c r="M93" i="1"/>
  <c r="M125" i="1" s="1"/>
  <c r="L93" i="1"/>
  <c r="L125" i="1" s="1"/>
  <c r="K93" i="1"/>
  <c r="K321" i="1" s="1"/>
  <c r="K476" i="1" s="1"/>
  <c r="J93" i="1"/>
  <c r="J321" i="1" s="1"/>
  <c r="J476" i="1" s="1"/>
  <c r="I93" i="1"/>
  <c r="H93" i="1"/>
  <c r="H125" i="1" s="1"/>
  <c r="G93" i="1"/>
  <c r="G125" i="1" s="1"/>
  <c r="F93" i="1"/>
  <c r="F125" i="1" s="1"/>
  <c r="Q92" i="1"/>
  <c r="P92" i="1"/>
  <c r="P124" i="1" s="1"/>
  <c r="O92" i="1"/>
  <c r="O320" i="1" s="1"/>
  <c r="O475" i="1" s="1"/>
  <c r="N92" i="1"/>
  <c r="M92" i="1"/>
  <c r="M320" i="1" s="1"/>
  <c r="M475" i="1" s="1"/>
  <c r="L92" i="1"/>
  <c r="K92" i="1"/>
  <c r="K124" i="1" s="1"/>
  <c r="J92" i="1"/>
  <c r="I92" i="1"/>
  <c r="H92" i="1"/>
  <c r="G92" i="1"/>
  <c r="F92" i="1"/>
  <c r="Q91" i="1"/>
  <c r="P91" i="1"/>
  <c r="P123" i="1" s="1"/>
  <c r="O91" i="1"/>
  <c r="O123" i="1" s="1"/>
  <c r="N91" i="1"/>
  <c r="N319" i="1" s="1"/>
  <c r="N474" i="1" s="1"/>
  <c r="M91" i="1"/>
  <c r="L91" i="1"/>
  <c r="L319" i="1" s="1"/>
  <c r="L474" i="1" s="1"/>
  <c r="K91" i="1"/>
  <c r="J91" i="1"/>
  <c r="I91" i="1"/>
  <c r="I319" i="1" s="1"/>
  <c r="I474" i="1" s="1"/>
  <c r="H91" i="1"/>
  <c r="H319" i="1" s="1"/>
  <c r="H474" i="1" s="1"/>
  <c r="G91" i="1"/>
  <c r="F91" i="1"/>
  <c r="F319" i="1" s="1"/>
  <c r="F474" i="1" s="1"/>
  <c r="Q90" i="1"/>
  <c r="Q318" i="1" s="1"/>
  <c r="Q473" i="1" s="1"/>
  <c r="P90" i="1"/>
  <c r="O90" i="1"/>
  <c r="N90" i="1"/>
  <c r="N122" i="1" s="1"/>
  <c r="M90" i="1"/>
  <c r="L90" i="1"/>
  <c r="K90" i="1"/>
  <c r="J90" i="1"/>
  <c r="I90" i="1"/>
  <c r="I122" i="1" s="1"/>
  <c r="H90" i="1"/>
  <c r="G90" i="1"/>
  <c r="G318" i="1" s="1"/>
  <c r="F90" i="1"/>
  <c r="F318" i="1" s="1"/>
  <c r="F473" i="1" s="1"/>
  <c r="Q89" i="1"/>
  <c r="P89" i="1"/>
  <c r="O89" i="1"/>
  <c r="N89" i="1"/>
  <c r="M89" i="1"/>
  <c r="L89" i="1"/>
  <c r="L121" i="1" s="1"/>
  <c r="K89" i="1"/>
  <c r="K121" i="1" s="1"/>
  <c r="J89" i="1"/>
  <c r="J121" i="1" s="1"/>
  <c r="I89" i="1"/>
  <c r="I121" i="1" s="1"/>
  <c r="H89" i="1"/>
  <c r="H317" i="1" s="1"/>
  <c r="H472" i="1" s="1"/>
  <c r="G89" i="1"/>
  <c r="G121" i="1" s="1"/>
  <c r="F89" i="1"/>
  <c r="F121" i="1" s="1"/>
  <c r="Q88" i="1"/>
  <c r="Q120" i="1" s="1"/>
  <c r="P88" i="1"/>
  <c r="O88" i="1"/>
  <c r="O120" i="1" s="1"/>
  <c r="N88" i="1"/>
  <c r="N120" i="1" s="1"/>
  <c r="M88" i="1"/>
  <c r="L88" i="1"/>
  <c r="K88" i="1"/>
  <c r="J88" i="1"/>
  <c r="I88" i="1"/>
  <c r="I120" i="1" s="1"/>
  <c r="H88" i="1"/>
  <c r="H316" i="1" s="1"/>
  <c r="H471" i="1" s="1"/>
  <c r="G88" i="1"/>
  <c r="F88" i="1"/>
  <c r="Q87" i="1"/>
  <c r="P87" i="1"/>
  <c r="O87" i="1"/>
  <c r="N87" i="1"/>
  <c r="M87" i="1"/>
  <c r="L87" i="1"/>
  <c r="L315" i="1" s="1"/>
  <c r="K87" i="1"/>
  <c r="K315" i="1" s="1"/>
  <c r="J87" i="1"/>
  <c r="I87" i="1"/>
  <c r="H87" i="1"/>
  <c r="G87" i="1"/>
  <c r="G119" i="1" s="1"/>
  <c r="F87" i="1"/>
  <c r="F119" i="1" s="1"/>
  <c r="Q86" i="1"/>
  <c r="P86" i="1"/>
  <c r="P314" i="1" s="1"/>
  <c r="P419" i="1" s="1"/>
  <c r="O86" i="1"/>
  <c r="O118" i="1" s="1"/>
  <c r="N86" i="1"/>
  <c r="N118" i="1" s="1"/>
  <c r="M86" i="1"/>
  <c r="M118" i="1" s="1"/>
  <c r="L86" i="1"/>
  <c r="L118" i="1" s="1"/>
  <c r="K86" i="1"/>
  <c r="J86" i="1"/>
  <c r="J118" i="1" s="1"/>
  <c r="I86" i="1"/>
  <c r="I118" i="1" s="1"/>
  <c r="H86" i="1"/>
  <c r="H118" i="1" s="1"/>
  <c r="G86" i="1"/>
  <c r="G118" i="1" s="1"/>
  <c r="F86" i="1"/>
  <c r="Q85" i="1"/>
  <c r="P85" i="1"/>
  <c r="P117" i="1" s="1"/>
  <c r="O85" i="1"/>
  <c r="N85" i="1"/>
  <c r="M85" i="1"/>
  <c r="L85" i="1"/>
  <c r="K85" i="1"/>
  <c r="J85" i="1"/>
  <c r="I85" i="1"/>
  <c r="H85" i="1"/>
  <c r="G85" i="1"/>
  <c r="F85" i="1"/>
  <c r="Q84" i="1"/>
  <c r="P84" i="1"/>
  <c r="P116" i="1" s="1"/>
  <c r="O84" i="1"/>
  <c r="O116" i="1" s="1"/>
  <c r="N84" i="1"/>
  <c r="N116" i="1" s="1"/>
  <c r="M84" i="1"/>
  <c r="L84" i="1"/>
  <c r="K84" i="1"/>
  <c r="K116" i="1" s="1"/>
  <c r="J84" i="1"/>
  <c r="J116" i="1" s="1"/>
  <c r="I84" i="1"/>
  <c r="I116" i="1" s="1"/>
  <c r="H84" i="1"/>
  <c r="H116" i="1" s="1"/>
  <c r="G84" i="1"/>
  <c r="G116" i="1" s="1"/>
  <c r="F84" i="1"/>
  <c r="F116" i="1" s="1"/>
  <c r="Q83" i="1"/>
  <c r="Q115" i="1" s="1"/>
  <c r="P83" i="1"/>
  <c r="P115" i="1" s="1"/>
  <c r="O83" i="1"/>
  <c r="O115" i="1" s="1"/>
  <c r="N83" i="1"/>
  <c r="N115" i="1" s="1"/>
  <c r="M83" i="1"/>
  <c r="M115" i="1" s="1"/>
  <c r="L83" i="1"/>
  <c r="L115" i="1" s="1"/>
  <c r="K83" i="1"/>
  <c r="K115" i="1" s="1"/>
  <c r="J83" i="1"/>
  <c r="I83" i="1"/>
  <c r="I115" i="1" s="1"/>
  <c r="H83" i="1"/>
  <c r="H115" i="1" s="1"/>
  <c r="G83" i="1"/>
  <c r="G115" i="1" s="1"/>
  <c r="F83" i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Q301" i="1" s="1"/>
  <c r="P73" i="1"/>
  <c r="P301" i="1" s="1"/>
  <c r="O73" i="1"/>
  <c r="O301" i="1" s="1"/>
  <c r="N73" i="1"/>
  <c r="N301" i="1" s="1"/>
  <c r="M73" i="1"/>
  <c r="L73" i="1"/>
  <c r="L301" i="1" s="1"/>
  <c r="L465" i="1" s="1"/>
  <c r="K73" i="1"/>
  <c r="J73" i="1"/>
  <c r="I73" i="1"/>
  <c r="H73" i="1"/>
  <c r="H301" i="1" s="1"/>
  <c r="H465" i="1" s="1"/>
  <c r="G73" i="1"/>
  <c r="G301" i="1" s="1"/>
  <c r="G465" i="1" s="1"/>
  <c r="F73" i="1"/>
  <c r="F301" i="1" s="1"/>
  <c r="F465" i="1" s="1"/>
  <c r="Q72" i="1"/>
  <c r="Q300" i="1" s="1"/>
  <c r="Q413" i="1" s="1"/>
  <c r="P72" i="1"/>
  <c r="O72" i="1"/>
  <c r="O300" i="1" s="1"/>
  <c r="O413" i="1" s="1"/>
  <c r="N72" i="1"/>
  <c r="N300" i="1" s="1"/>
  <c r="N413" i="1" s="1"/>
  <c r="M72" i="1"/>
  <c r="L72" i="1"/>
  <c r="K72" i="1"/>
  <c r="K300" i="1" s="1"/>
  <c r="K413" i="1" s="1"/>
  <c r="J72" i="1"/>
  <c r="I72" i="1"/>
  <c r="I300" i="1" s="1"/>
  <c r="I413" i="1" s="1"/>
  <c r="H72" i="1"/>
  <c r="G72" i="1"/>
  <c r="F72" i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618" i="1"/>
  <c r="P1618" i="1"/>
  <c r="O1618" i="1"/>
  <c r="N1618" i="1"/>
  <c r="Q1617" i="1"/>
  <c r="P1617" i="1"/>
  <c r="O1617" i="1"/>
  <c r="N1617" i="1"/>
  <c r="Q1571" i="1"/>
  <c r="P1571" i="1"/>
  <c r="O1571" i="1"/>
  <c r="N1571" i="1"/>
  <c r="Q1570" i="1"/>
  <c r="P1570" i="1"/>
  <c r="O1570" i="1"/>
  <c r="N1570" i="1"/>
  <c r="Q1429" i="1"/>
  <c r="P1429" i="1"/>
  <c r="O1429" i="1"/>
  <c r="N1429" i="1"/>
  <c r="Q1428" i="1"/>
  <c r="P1428" i="1"/>
  <c r="O1428" i="1"/>
  <c r="N1428" i="1"/>
  <c r="Q1345" i="1"/>
  <c r="P1345" i="1"/>
  <c r="O1345" i="1"/>
  <c r="N1345" i="1"/>
  <c r="Q1344" i="1"/>
  <c r="P1344" i="1"/>
  <c r="O1344" i="1"/>
  <c r="N1344" i="1"/>
  <c r="Q1207" i="1"/>
  <c r="P1207" i="1"/>
  <c r="O1207" i="1"/>
  <c r="N1207" i="1"/>
  <c r="Q1206" i="1"/>
  <c r="P1206" i="1"/>
  <c r="O1206" i="1"/>
  <c r="N1206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G1648" i="1" a="1"/>
  <c r="G1648" i="1" s="1"/>
  <c r="H1648" i="1" a="1"/>
  <c r="H1648" i="1" s="1"/>
  <c r="I1648" i="1" a="1"/>
  <c r="I1648" i="1" s="1"/>
  <c r="F1648" i="1" a="1"/>
  <c r="F1648" i="1" s="1"/>
  <c r="M1648" i="1" a="1"/>
  <c r="M1648" i="1" s="1"/>
  <c r="O1648" i="1" a="1"/>
  <c r="O1648" i="1" s="1"/>
  <c r="K1648" i="1" a="1"/>
  <c r="K1648" i="1"/>
  <c r="N1648" i="1" a="1"/>
  <c r="N1648" i="1"/>
  <c r="J1648" i="1" a="1"/>
  <c r="J1648" i="1"/>
  <c r="Q1648" i="1" a="1"/>
  <c r="Q1648" i="1"/>
  <c r="P1648" i="1" a="1"/>
  <c r="P1648" i="1"/>
  <c r="L1648" i="1" a="1"/>
  <c r="L1648" i="1" s="1"/>
  <c r="J1644" i="1" a="1"/>
  <c r="J1644" i="1" s="1"/>
  <c r="I1644" i="1" a="1"/>
  <c r="I1644" i="1" s="1"/>
  <c r="L1644" i="1" a="1"/>
  <c r="L1644" i="1"/>
  <c r="M1644" i="1" a="1"/>
  <c r="M1644" i="1" s="1"/>
  <c r="F1644" i="1" a="1"/>
  <c r="F1644" i="1"/>
  <c r="K1644" i="1" a="1"/>
  <c r="K1644" i="1"/>
  <c r="O1644" i="1" a="1"/>
  <c r="O1644" i="1" s="1"/>
  <c r="H1644" i="1" a="1"/>
  <c r="H1644" i="1"/>
  <c r="G1644" i="1" a="1"/>
  <c r="G1644" i="1" s="1"/>
  <c r="Q1644" i="1" a="1"/>
  <c r="Q1644" i="1" s="1"/>
  <c r="P1644" i="1" a="1"/>
  <c r="P1644" i="1" s="1"/>
  <c r="N1644" i="1" a="1"/>
  <c r="N1644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P32" i="1"/>
  <c r="O32" i="1"/>
  <c r="N32" i="1"/>
  <c r="M32" i="1"/>
  <c r="M30" i="1" s="1" a="1"/>
  <c r="L32" i="1"/>
  <c r="K32" i="1"/>
  <c r="J32" i="1"/>
  <c r="I32" i="1"/>
  <c r="I30" i="1" s="1" a="1"/>
  <c r="I30" i="1" s="1"/>
  <c r="H32" i="1"/>
  <c r="G32" i="1"/>
  <c r="F32" i="1"/>
  <c r="N2049" i="1" a="1"/>
  <c r="N2049" i="1"/>
  <c r="H2049" i="1" a="1"/>
  <c r="H2049" i="1"/>
  <c r="Q2049" i="1" a="1"/>
  <c r="Q2049" i="1"/>
  <c r="J2049" i="1" a="1"/>
  <c r="J2049" i="1" s="1"/>
  <c r="I2049" i="1" a="1"/>
  <c r="I2049" i="1" s="1"/>
  <c r="G2049" i="1" a="1"/>
  <c r="G2049" i="1" s="1"/>
  <c r="O2049" i="1" a="1"/>
  <c r="O2049" i="1"/>
  <c r="F2049" i="1" a="1"/>
  <c r="F2049" i="1" s="1"/>
  <c r="M2049" i="1" a="1"/>
  <c r="M2049" i="1" s="1"/>
  <c r="L2049" i="1" a="1"/>
  <c r="L2049" i="1" s="1"/>
  <c r="P2049" i="1" a="1"/>
  <c r="P2049" i="1"/>
  <c r="K2049" i="1" a="1"/>
  <c r="K2049" i="1" s="1"/>
  <c r="H2045" i="1" a="1"/>
  <c r="H2045" i="1"/>
  <c r="M2045" i="1" a="1"/>
  <c r="M2045" i="1"/>
  <c r="K2044" i="1" a="1"/>
  <c r="K2044" i="1" s="1"/>
  <c r="J2044" i="1" a="1"/>
  <c r="J2044" i="1" s="1"/>
  <c r="N2043" i="1" a="1"/>
  <c r="N2043" i="1"/>
  <c r="H2047" i="1" a="1"/>
  <c r="H2047" i="1" s="1"/>
  <c r="H2048" i="1" a="1"/>
  <c r="H2048" i="1"/>
  <c r="G2048" i="1" a="1"/>
  <c r="G2048" i="1" s="1"/>
  <c r="I2047" i="1" a="1"/>
  <c r="I2047" i="1"/>
  <c r="Q2047" i="1" a="1"/>
  <c r="Q2047" i="1"/>
  <c r="K2046" i="1" a="1"/>
  <c r="K2046" i="1" s="1"/>
  <c r="G2046" i="1" a="1"/>
  <c r="G2046" i="1" s="1"/>
  <c r="L2045" i="1" a="1"/>
  <c r="L2045" i="1"/>
  <c r="K2045" i="1" a="1"/>
  <c r="K2045" i="1" s="1"/>
  <c r="G2044" i="1" a="1"/>
  <c r="G2044" i="1" s="1"/>
  <c r="O2043" i="1" a="1"/>
  <c r="O2043" i="1"/>
  <c r="Q2044" i="1" a="1"/>
  <c r="Q2044" i="1"/>
  <c r="F2046" i="1" a="1"/>
  <c r="F2046" i="1"/>
  <c r="O2045" i="1" a="1"/>
  <c r="O2045" i="1"/>
  <c r="N2045" i="1" a="1"/>
  <c r="N2045" i="1" s="1"/>
  <c r="P2047" i="1" a="1"/>
  <c r="P2047" i="1"/>
  <c r="N2047" i="1" a="1"/>
  <c r="N2047" i="1" s="1"/>
  <c r="I2044" i="1" a="1"/>
  <c r="I2044" i="1"/>
  <c r="O2046" i="1" a="1"/>
  <c r="O2046" i="1" s="1"/>
  <c r="N2046" i="1" a="1"/>
  <c r="N2046" i="1" s="1"/>
  <c r="F2044" i="1" a="1"/>
  <c r="F2044" i="1" s="1"/>
  <c r="P2043" i="1" a="1"/>
  <c r="P2043" i="1" s="1"/>
  <c r="P2044" i="1" a="1"/>
  <c r="P2044" i="1" s="1"/>
  <c r="H2044" i="1" a="1"/>
  <c r="H2044" i="1"/>
  <c r="M2047" i="1" a="1"/>
  <c r="M2047" i="1"/>
  <c r="K2047" i="1" a="1"/>
  <c r="K2047" i="1"/>
  <c r="L2047" i="1" a="1"/>
  <c r="L2047" i="1"/>
  <c r="Q2043" i="1" a="1"/>
  <c r="Q2043" i="1"/>
  <c r="G2047" i="1" a="1"/>
  <c r="G2047" i="1"/>
  <c r="Q2046" i="1" a="1"/>
  <c r="Q2046" i="1"/>
  <c r="O2044" i="1" a="1"/>
  <c r="O2044" i="1"/>
  <c r="H2046" i="1" a="1"/>
  <c r="H2046" i="1"/>
  <c r="M2046" i="1" a="1"/>
  <c r="M2046" i="1"/>
  <c r="P2045" i="1" a="1"/>
  <c r="P2045" i="1" s="1"/>
  <c r="F2045" i="1" a="1"/>
  <c r="F2045" i="1" s="1"/>
  <c r="I2045" i="1" a="1"/>
  <c r="I2045" i="1"/>
  <c r="Q2048" i="1" a="1"/>
  <c r="Q2048" i="1"/>
  <c r="L2046" i="1" a="1"/>
  <c r="L2046" i="1" s="1"/>
  <c r="O2047" i="1" a="1"/>
  <c r="O2047" i="1" s="1"/>
  <c r="P2048" i="1" a="1"/>
  <c r="P2048" i="1" s="1"/>
  <c r="N2044" i="1" a="1"/>
  <c r="N2044" i="1"/>
  <c r="O2048" i="1" a="1"/>
  <c r="O2048" i="1"/>
  <c r="I2046" i="1" a="1"/>
  <c r="I2046" i="1"/>
  <c r="L2044" i="1" a="1"/>
  <c r="L2044" i="1"/>
  <c r="F2048" i="1" a="1"/>
  <c r="F2048" i="1"/>
  <c r="N2048" i="1" a="1"/>
  <c r="N2048" i="1"/>
  <c r="M2048" i="1" a="1"/>
  <c r="M2048" i="1"/>
  <c r="J2046" i="1" a="1"/>
  <c r="J2046" i="1" s="1"/>
  <c r="L2048" i="1" a="1"/>
  <c r="L2048" i="1" s="1"/>
  <c r="F2047" i="1" a="1"/>
  <c r="F2047" i="1"/>
  <c r="G2045" i="1" a="1"/>
  <c r="G2045" i="1" s="1"/>
  <c r="Q2045" i="1" a="1"/>
  <c r="Q2045" i="1" s="1"/>
  <c r="K2048" i="1" a="1"/>
  <c r="K2048" i="1" s="1"/>
  <c r="J2045" i="1" a="1"/>
  <c r="J2045" i="1"/>
  <c r="M2044" i="1" a="1"/>
  <c r="M2044" i="1" s="1"/>
  <c r="P2046" i="1" a="1"/>
  <c r="P2046" i="1"/>
  <c r="J2048" i="1" a="1"/>
  <c r="J2048" i="1"/>
  <c r="I2048" i="1" a="1"/>
  <c r="I2048" i="1"/>
  <c r="J2047" i="1" a="1"/>
  <c r="J2047" i="1"/>
  <c r="K2038" i="1" a="1"/>
  <c r="K2038" i="1" s="1"/>
  <c r="P2039" i="1" a="1"/>
  <c r="P2039" i="1" s="1"/>
  <c r="J2042" i="1" a="1"/>
  <c r="J2042" i="1" s="1"/>
  <c r="K2041" i="1" a="1"/>
  <c r="K2041" i="1" s="1"/>
  <c r="H2042" i="1" a="1"/>
  <c r="H2042" i="1"/>
  <c r="F2040" i="1" a="1"/>
  <c r="F2040" i="1" s="1"/>
  <c r="H2039" i="1" a="1"/>
  <c r="H2039" i="1"/>
  <c r="M2041" i="1" a="1"/>
  <c r="M2041" i="1" s="1"/>
  <c r="J2041" i="1" a="1"/>
  <c r="J2041" i="1" s="1"/>
  <c r="F2039" i="1" a="1"/>
  <c r="F2039" i="1"/>
  <c r="I2039" i="1" a="1"/>
  <c r="I2039" i="1" s="1"/>
  <c r="J2039" i="1" a="1"/>
  <c r="J2039" i="1"/>
  <c r="L2041" i="1" a="1"/>
  <c r="L2041" i="1" s="1"/>
  <c r="N2040" i="1" a="1"/>
  <c r="N2040" i="1"/>
  <c r="O2038" i="1" a="1"/>
  <c r="O2038" i="1"/>
  <c r="I2040" i="1" a="1"/>
  <c r="I2040" i="1" s="1"/>
  <c r="M2038" i="1" a="1"/>
  <c r="M2038" i="1" s="1"/>
  <c r="H2040" i="1" a="1"/>
  <c r="H2040" i="1"/>
  <c r="N2038" i="1" a="1"/>
  <c r="N2038" i="1"/>
  <c r="M2039" i="1" a="1"/>
  <c r="M2039" i="1" s="1"/>
  <c r="O2039" i="1" a="1"/>
  <c r="O2039" i="1" s="1"/>
  <c r="Q2038" i="1" a="1"/>
  <c r="Q2038" i="1"/>
  <c r="F2042" i="1" a="1"/>
  <c r="F2042" i="1"/>
  <c r="G2041" i="1" a="1"/>
  <c r="G2041" i="1"/>
  <c r="K2040" i="1" a="1"/>
  <c r="K2040" i="1"/>
  <c r="J2038" i="1" a="1"/>
  <c r="J2038" i="1" s="1"/>
  <c r="L2038" i="1" a="1"/>
  <c r="L2038" i="1"/>
  <c r="H2041" i="1" a="1"/>
  <c r="H2041" i="1"/>
  <c r="M2043" i="1" a="1"/>
  <c r="M2043" i="1"/>
  <c r="J2043" i="1" a="1"/>
  <c r="J2043" i="1"/>
  <c r="Q2042" i="1" a="1"/>
  <c r="Q2042" i="1" s="1"/>
  <c r="O2040" i="1" a="1"/>
  <c r="O2040" i="1" s="1"/>
  <c r="L2040" i="1" a="1"/>
  <c r="L2040" i="1"/>
  <c r="J2040" i="1" a="1"/>
  <c r="J2040" i="1" s="1"/>
  <c r="G2042" i="1" a="1"/>
  <c r="G2042" i="1"/>
  <c r="L2043" i="1" a="1"/>
  <c r="L2043" i="1"/>
  <c r="K2043" i="1" a="1"/>
  <c r="K2043" i="1"/>
  <c r="I2043" i="1" a="1"/>
  <c r="I2043" i="1" s="1"/>
  <c r="Q2039" i="1" a="1"/>
  <c r="Q2039" i="1"/>
  <c r="G2040" i="1" a="1"/>
  <c r="G2040" i="1"/>
  <c r="P2038" i="1" a="1"/>
  <c r="P2038" i="1" s="1"/>
  <c r="H2043" i="1" a="1"/>
  <c r="H2043" i="1"/>
  <c r="P2042" i="1" a="1"/>
  <c r="P2042" i="1" s="1"/>
  <c r="G2043" i="1" a="1"/>
  <c r="G2043" i="1" s="1"/>
  <c r="F2041" i="1" a="1"/>
  <c r="F2041" i="1" s="1"/>
  <c r="F2043" i="1" a="1"/>
  <c r="F2043" i="1"/>
  <c r="I2041" i="1" a="1"/>
  <c r="I2041" i="1"/>
  <c r="O2042" i="1" a="1"/>
  <c r="O2042" i="1" s="1"/>
  <c r="L2042" i="1" a="1"/>
  <c r="L2042" i="1" s="1"/>
  <c r="I2042" i="1" a="1"/>
  <c r="I2042" i="1" s="1"/>
  <c r="O2041" i="1" a="1"/>
  <c r="O2041" i="1"/>
  <c r="N2039" i="1" a="1"/>
  <c r="N2039" i="1"/>
  <c r="N2041" i="1" a="1"/>
  <c r="N2041" i="1"/>
  <c r="K2039" i="1" a="1"/>
  <c r="K2039" i="1"/>
  <c r="P2041" i="1" a="1"/>
  <c r="P2041" i="1"/>
  <c r="G2039" i="1" a="1"/>
  <c r="G2039" i="1" s="1"/>
  <c r="L2039" i="1" a="1"/>
  <c r="L2039" i="1"/>
  <c r="M2040" i="1" a="1"/>
  <c r="M2040" i="1"/>
  <c r="N2042" i="1" a="1"/>
  <c r="N2042" i="1" s="1"/>
  <c r="M2042" i="1" a="1"/>
  <c r="M2042" i="1" s="1"/>
  <c r="K2042" i="1" a="1"/>
  <c r="K2042" i="1"/>
  <c r="Q2040" i="1" a="1"/>
  <c r="Q2040" i="1"/>
  <c r="P2040" i="1" a="1"/>
  <c r="P2040" i="1"/>
  <c r="Q2041" i="1" a="1"/>
  <c r="Q2041" i="1"/>
  <c r="J2037" i="1" a="1"/>
  <c r="J2037" i="1"/>
  <c r="F2036" i="1" a="1"/>
  <c r="F2036" i="1"/>
  <c r="O2032" i="1" a="1"/>
  <c r="O2032" i="1" s="1"/>
  <c r="O2031" i="1" s="1" a="1"/>
  <c r="O2031" i="1" s="1"/>
  <c r="H2037" i="1" a="1"/>
  <c r="H2037" i="1"/>
  <c r="L2035" i="1" a="1"/>
  <c r="L2035" i="1" s="1"/>
  <c r="F2037" i="1" a="1"/>
  <c r="F2037" i="1"/>
  <c r="P2036" i="1" a="1"/>
  <c r="P2036" i="1" s="1"/>
  <c r="O2035" i="1" a="1"/>
  <c r="O2035" i="1"/>
  <c r="M2035" i="1" a="1"/>
  <c r="M2035" i="1" s="1"/>
  <c r="N2036" i="1" a="1"/>
  <c r="N2036" i="1"/>
  <c r="K2035" i="1" a="1"/>
  <c r="K2035" i="1"/>
  <c r="G2035" i="1" a="1"/>
  <c r="G2035" i="1"/>
  <c r="K2034" i="1" a="1"/>
  <c r="K2034" i="1"/>
  <c r="F2034" i="1" a="1"/>
  <c r="F2034" i="1"/>
  <c r="K2032" i="1" a="1"/>
  <c r="K2032" i="1" s="1"/>
  <c r="K2031" i="1" s="1" a="1"/>
  <c r="K2031" i="1" s="1"/>
  <c r="Q2032" i="1" a="1"/>
  <c r="Q2032" i="1"/>
  <c r="Q2031" i="1" s="1" a="1"/>
  <c r="Q2031" i="1" s="1"/>
  <c r="N2032" i="1" a="1"/>
  <c r="N2032" i="1" s="1"/>
  <c r="N2031" i="1" s="1" a="1"/>
  <c r="N2031" i="1" s="1"/>
  <c r="Q2036" i="1" a="1"/>
  <c r="Q2036" i="1"/>
  <c r="M2032" i="1" a="1"/>
  <c r="M2032" i="1" s="1"/>
  <c r="M2031" i="1" s="1" a="1"/>
  <c r="M2031" i="1" s="1"/>
  <c r="G2034" i="1" a="1"/>
  <c r="G2034" i="1"/>
  <c r="I2037" i="1" a="1"/>
  <c r="I2037" i="1"/>
  <c r="K2036" i="1" a="1"/>
  <c r="K2036" i="1" s="1"/>
  <c r="L2034" i="1" a="1"/>
  <c r="L2034" i="1" s="1"/>
  <c r="G2036" i="1" a="1"/>
  <c r="G2036" i="1"/>
  <c r="F2035" i="1" a="1"/>
  <c r="F2035" i="1" s="1"/>
  <c r="J2032" i="1" a="1"/>
  <c r="J2032" i="1" s="1"/>
  <c r="J2031" i="1" s="1" a="1"/>
  <c r="J2031" i="1" s="1"/>
  <c r="M2034" i="1" a="1"/>
  <c r="M2034" i="1" s="1"/>
  <c r="P2032" i="1" a="1"/>
  <c r="P2032" i="1"/>
  <c r="H2032" i="1" a="1"/>
  <c r="H2032" i="1"/>
  <c r="H2031" i="1" s="1" a="1"/>
  <c r="I2032" i="1" a="1"/>
  <c r="I2032" i="1"/>
  <c r="I2038" i="1" a="1"/>
  <c r="I2038" i="1"/>
  <c r="Q2037" i="1" a="1"/>
  <c r="Q2037" i="1" s="1"/>
  <c r="H2038" i="1" a="1"/>
  <c r="H2038" i="1"/>
  <c r="I2034" i="1" a="1"/>
  <c r="I2034" i="1" s="1"/>
  <c r="O2037" i="1" a="1"/>
  <c r="O2037" i="1"/>
  <c r="I2035" i="1" a="1"/>
  <c r="I2035" i="1"/>
  <c r="P2034" i="1" a="1"/>
  <c r="P2034" i="1" s="1"/>
  <c r="H2034" i="1" a="1"/>
  <c r="H2034" i="1" s="1"/>
  <c r="I2036" i="1" a="1"/>
  <c r="I2036" i="1"/>
  <c r="J2035" i="1" a="1"/>
  <c r="J2035" i="1" s="1"/>
  <c r="G2038" i="1" a="1"/>
  <c r="G2038" i="1"/>
  <c r="O2034" i="1" a="1"/>
  <c r="O2034" i="1"/>
  <c r="F2038" i="1" a="1"/>
  <c r="F2038" i="1"/>
  <c r="P2035" i="1" a="1"/>
  <c r="P2035" i="1" s="1"/>
  <c r="P2037" i="1" a="1"/>
  <c r="P2037" i="1"/>
  <c r="G2037" i="1" a="1"/>
  <c r="G2037" i="1" s="1"/>
  <c r="L2036" i="1" a="1"/>
  <c r="L2036" i="1"/>
  <c r="N2037" i="1" a="1"/>
  <c r="N2037" i="1"/>
  <c r="O2036" i="1" a="1"/>
  <c r="O2036" i="1"/>
  <c r="H2036" i="1" a="1"/>
  <c r="H2036" i="1" s="1"/>
  <c r="L2037" i="1" a="1"/>
  <c r="L2037" i="1" s="1"/>
  <c r="Q2035" i="1" a="1"/>
  <c r="Q2035" i="1" s="1"/>
  <c r="L2032" i="1" a="1"/>
  <c r="L2032" i="1" s="1"/>
  <c r="L2031" i="1" s="1" a="1"/>
  <c r="L2031" i="1" s="1"/>
  <c r="J2034" i="1" a="1"/>
  <c r="J2034" i="1"/>
  <c r="N2034" i="1" a="1"/>
  <c r="N2034" i="1" s="1"/>
  <c r="M2037" i="1" a="1"/>
  <c r="M2037" i="1" s="1"/>
  <c r="M2036" i="1" a="1"/>
  <c r="M2036" i="1"/>
  <c r="J2036" i="1" a="1"/>
  <c r="J2036" i="1"/>
  <c r="H2035" i="1" a="1"/>
  <c r="H2035" i="1"/>
  <c r="K2037" i="1" a="1"/>
  <c r="K2037" i="1"/>
  <c r="Q2034" i="1" a="1"/>
  <c r="Q2034" i="1" s="1"/>
  <c r="N2035" i="1" a="1"/>
  <c r="N2035" i="1"/>
  <c r="O2026" i="1" a="1"/>
  <c r="O2026" i="1"/>
  <c r="J2026" i="1" a="1"/>
  <c r="J2026" i="1" s="1"/>
  <c r="M2029" i="1" a="1"/>
  <c r="M2029" i="1" s="1"/>
  <c r="M2028" i="1" s="1" a="1"/>
  <c r="M2028" i="1" s="1"/>
  <c r="G2026" i="1" a="1"/>
  <c r="G2026" i="1" s="1"/>
  <c r="Q2029" i="1" a="1"/>
  <c r="Q2029" i="1" s="1"/>
  <c r="Q2028" i="1" s="1" a="1"/>
  <c r="Q2028" i="1" s="1"/>
  <c r="H2031" i="1"/>
  <c r="P2029" i="1" a="1"/>
  <c r="P2029" i="1"/>
  <c r="P2028" i="1" s="1" a="1"/>
  <c r="P2028" i="1" s="1"/>
  <c r="G2028" i="1" a="1"/>
  <c r="G2028" i="1" s="1"/>
  <c r="P2026" i="1" a="1"/>
  <c r="P2026" i="1"/>
  <c r="J2028" i="1" a="1"/>
  <c r="J2028" i="1" s="1"/>
  <c r="N2026" i="1" a="1"/>
  <c r="N2026" i="1" s="1"/>
  <c r="M2026" i="1" a="1"/>
  <c r="M2026" i="1"/>
  <c r="K2026" i="1" a="1"/>
  <c r="K2026" i="1"/>
  <c r="F2029" i="1" a="1"/>
  <c r="F2029" i="1"/>
  <c r="K2029" i="1" a="1"/>
  <c r="K2029" i="1" s="1"/>
  <c r="K2028" i="1" s="1" a="1"/>
  <c r="K2028" i="1" s="1"/>
  <c r="I2029" i="1" a="1"/>
  <c r="I2029" i="1" s="1"/>
  <c r="I2028" i="1" s="1" a="1"/>
  <c r="I2028" i="1" s="1"/>
  <c r="H2028" i="1" a="1"/>
  <c r="H2028" i="1" s="1"/>
  <c r="J2029" i="1" a="1"/>
  <c r="J2029" i="1" s="1"/>
  <c r="G2029" i="1" a="1"/>
  <c r="G2029" i="1" s="1"/>
  <c r="I2026" i="1" a="1"/>
  <c r="I2026" i="1"/>
  <c r="G2032" i="1" a="1"/>
  <c r="G2032" i="1" s="1"/>
  <c r="G2031" i="1" s="1" a="1"/>
  <c r="G2031" i="1" s="1"/>
  <c r="F2032" i="1" a="1"/>
  <c r="F2032" i="1" s="1"/>
  <c r="F2031" i="1" s="1" a="1"/>
  <c r="F2031" i="1" s="1"/>
  <c r="P2031" i="1" a="1"/>
  <c r="P2031" i="1"/>
  <c r="O2029" i="1" a="1"/>
  <c r="O2029" i="1" s="1"/>
  <c r="O2028" i="1" s="1" a="1"/>
  <c r="O2028" i="1" s="1"/>
  <c r="N2029" i="1" a="1"/>
  <c r="N2029" i="1"/>
  <c r="N2028" i="1" s="1" a="1"/>
  <c r="N2028" i="1" s="1"/>
  <c r="F2028" i="1" a="1"/>
  <c r="F2028" i="1"/>
  <c r="Q2026" i="1" a="1"/>
  <c r="Q2026" i="1"/>
  <c r="H2026" i="1" a="1"/>
  <c r="H2026" i="1"/>
  <c r="L2029" i="1" a="1"/>
  <c r="L2029" i="1" s="1"/>
  <c r="L2028" i="1" s="1" a="1"/>
  <c r="L2028" i="1" s="1"/>
  <c r="I2031" i="1" a="1"/>
  <c r="I2031" i="1" s="1"/>
  <c r="H2029" i="1" a="1"/>
  <c r="H2029" i="1"/>
  <c r="L2026" i="1" a="1"/>
  <c r="L2026" i="1"/>
  <c r="F2026" i="1" a="1"/>
  <c r="F2026" i="1"/>
  <c r="K2023" i="1" a="1"/>
  <c r="K2023" i="1" s="1"/>
  <c r="F2025" i="1" a="1"/>
  <c r="F2025" i="1"/>
  <c r="Q2025" i="1" a="1"/>
  <c r="Q2025" i="1"/>
  <c r="M2023" i="1" a="1"/>
  <c r="M2023" i="1" s="1"/>
  <c r="L2023" i="1" a="1"/>
  <c r="L2023" i="1"/>
  <c r="P2025" i="1" a="1"/>
  <c r="P2025" i="1" s="1"/>
  <c r="O2025" i="1" a="1"/>
  <c r="O2025" i="1" s="1"/>
  <c r="N2025" i="1" a="1"/>
  <c r="N2025" i="1"/>
  <c r="I2025" i="1" a="1"/>
  <c r="I2025" i="1" s="1"/>
  <c r="P2023" i="1" a="1"/>
  <c r="P2023" i="1"/>
  <c r="M2025" i="1" a="1"/>
  <c r="M2025" i="1"/>
  <c r="L2025" i="1" a="1"/>
  <c r="L2025" i="1" s="1"/>
  <c r="J2025" i="1" a="1"/>
  <c r="J2025" i="1" s="1"/>
  <c r="Q2023" i="1" a="1"/>
  <c r="Q2023" i="1" s="1"/>
  <c r="K2025" i="1" a="1"/>
  <c r="K2025" i="1"/>
  <c r="N2023" i="1" a="1"/>
  <c r="N2023" i="1" s="1"/>
  <c r="O2023" i="1" a="1"/>
  <c r="O2023" i="1"/>
  <c r="H2025" i="1" a="1"/>
  <c r="H2025" i="1" s="1"/>
  <c r="G2025" i="1" a="1"/>
  <c r="G2025" i="1" s="1"/>
  <c r="I2023" i="1" a="1"/>
  <c r="I2023" i="1"/>
  <c r="H2023" i="1" a="1"/>
  <c r="H2023" i="1"/>
  <c r="G2023" i="1" a="1"/>
  <c r="G2023" i="1"/>
  <c r="J2023" i="1" a="1"/>
  <c r="J2023" i="1" s="1"/>
  <c r="F2023" i="1" a="1"/>
  <c r="F2023" i="1"/>
  <c r="L1709" i="1" a="1"/>
  <c r="L1709" i="1"/>
  <c r="P1708" i="1" a="1"/>
  <c r="P1708" i="1"/>
  <c r="Q1708" i="1" a="1"/>
  <c r="Q1708" i="1" s="1"/>
  <c r="Q1709" i="1" a="1"/>
  <c r="Q1709" i="1"/>
  <c r="F1709" i="1" a="1"/>
  <c r="F1709" i="1"/>
  <c r="H1709" i="1" a="1"/>
  <c r="H1709" i="1"/>
  <c r="L1708" i="1" a="1"/>
  <c r="L1708" i="1" s="1"/>
  <c r="I1708" i="1" a="1"/>
  <c r="I1708" i="1"/>
  <c r="F1708" i="1" a="1"/>
  <c r="F1708" i="1"/>
  <c r="P1709" i="1" a="1"/>
  <c r="P1709" i="1"/>
  <c r="N1709" i="1" a="1"/>
  <c r="N1709" i="1"/>
  <c r="O1708" i="1" a="1"/>
  <c r="O1708" i="1" s="1"/>
  <c r="M1709" i="1" a="1"/>
  <c r="M1709" i="1" s="1"/>
  <c r="J1708" i="1" a="1"/>
  <c r="J1708" i="1"/>
  <c r="J1709" i="1" a="1"/>
  <c r="J1709" i="1"/>
  <c r="N1708" i="1" a="1"/>
  <c r="N1708" i="1"/>
  <c r="H1708" i="1" a="1"/>
  <c r="H1708" i="1"/>
  <c r="G1708" i="1" a="1"/>
  <c r="G1708" i="1"/>
  <c r="O1709" i="1" a="1"/>
  <c r="O1709" i="1" s="1"/>
  <c r="K1709" i="1" a="1"/>
  <c r="K1709" i="1" s="1"/>
  <c r="I1709" i="1" a="1"/>
  <c r="I1709" i="1"/>
  <c r="G1709" i="1" a="1"/>
  <c r="G1709" i="1" s="1"/>
  <c r="M1708" i="1" a="1"/>
  <c r="M1708" i="1"/>
  <c r="K1708" i="1" a="1"/>
  <c r="K1708" i="1" s="1"/>
  <c r="O31" i="1" a="1"/>
  <c r="O31" i="1"/>
  <c r="Q31" i="1" a="1"/>
  <c r="Q31" i="1"/>
  <c r="P31" i="1" a="1"/>
  <c r="P31" i="1" s="1"/>
  <c r="P30" i="1" a="1"/>
  <c r="P30" i="1"/>
  <c r="O30" i="1" a="1"/>
  <c r="O30" i="1"/>
  <c r="K30" i="1" a="1"/>
  <c r="K30" i="1"/>
  <c r="H30" i="1" a="1"/>
  <c r="H30" i="1" s="1"/>
  <c r="F30" i="1" a="1"/>
  <c r="F30" i="1"/>
  <c r="G30" i="1" a="1"/>
  <c r="G30" i="1" s="1"/>
  <c r="N31" i="1" a="1"/>
  <c r="N31" i="1" s="1"/>
  <c r="M31" i="1" a="1"/>
  <c r="M31" i="1"/>
  <c r="L31" i="1" a="1"/>
  <c r="L31" i="1"/>
  <c r="K31" i="1" a="1"/>
  <c r="K31" i="1" s="1"/>
  <c r="J31" i="1" a="1"/>
  <c r="J31" i="1"/>
  <c r="M30" i="1"/>
  <c r="I31" i="1" a="1"/>
  <c r="I31" i="1"/>
  <c r="H31" i="1" a="1"/>
  <c r="H31" i="1" s="1"/>
  <c r="F31" i="1" a="1"/>
  <c r="F31" i="1"/>
  <c r="G31" i="1" a="1"/>
  <c r="G31" i="1" s="1"/>
  <c r="Q30" i="1" a="1"/>
  <c r="Q30" i="1"/>
  <c r="N30" i="1" a="1"/>
  <c r="N30" i="1"/>
  <c r="L30" i="1" a="1"/>
  <c r="L30" i="1" s="1"/>
  <c r="J30" i="1" a="1"/>
  <c r="J30" i="1"/>
  <c r="I650" i="1" a="1"/>
  <c r="I650" i="1" s="1"/>
  <c r="M650" i="1" a="1"/>
  <c r="M650" i="1" s="1"/>
  <c r="N650" i="1" a="1"/>
  <c r="N650" i="1"/>
  <c r="H650" i="1" a="1"/>
  <c r="H650" i="1" s="1"/>
  <c r="G650" i="1" a="1"/>
  <c r="G650" i="1" s="1"/>
  <c r="L650" i="1" a="1"/>
  <c r="L650" i="1"/>
  <c r="J650" i="1" a="1"/>
  <c r="J650" i="1" s="1"/>
  <c r="P650" i="1" a="1"/>
  <c r="P650" i="1" s="1"/>
  <c r="O650" i="1" a="1"/>
  <c r="O650" i="1"/>
  <c r="Q650" i="1" a="1"/>
  <c r="Q650" i="1"/>
  <c r="K650" i="1" a="1"/>
  <c r="K650" i="1"/>
  <c r="Q649" i="1" a="1"/>
  <c r="Q649" i="1" s="1"/>
  <c r="K649" i="1" a="1"/>
  <c r="K649" i="1"/>
  <c r="P649" i="1" a="1"/>
  <c r="P649" i="1" s="1"/>
  <c r="H649" i="1" a="1"/>
  <c r="H649" i="1"/>
  <c r="O649" i="1" a="1"/>
  <c r="O649" i="1"/>
  <c r="M649" i="1" a="1"/>
  <c r="M649" i="1"/>
  <c r="O648" i="1" a="1"/>
  <c r="O648" i="1" s="1"/>
  <c r="P647" i="1" a="1"/>
  <c r="P647" i="1" s="1"/>
  <c r="G647" i="1" a="1"/>
  <c r="G647" i="1"/>
  <c r="O647" i="1" a="1"/>
  <c r="O647" i="1" s="1"/>
  <c r="I647" i="1" a="1"/>
  <c r="I647" i="1"/>
  <c r="F649" i="1" a="1"/>
  <c r="F649" i="1"/>
  <c r="Q647" i="1" a="1"/>
  <c r="Q647" i="1"/>
  <c r="L647" i="1" a="1"/>
  <c r="L647" i="1" s="1"/>
  <c r="N647" i="1" a="1"/>
  <c r="N647" i="1"/>
  <c r="I649" i="1" a="1"/>
  <c r="I649" i="1"/>
  <c r="K647" i="1" a="1"/>
  <c r="K647" i="1" s="1"/>
  <c r="G649" i="1" a="1"/>
  <c r="G649" i="1"/>
  <c r="I648" i="1" a="1"/>
  <c r="I648" i="1" s="1"/>
  <c r="Q648" i="1" a="1"/>
  <c r="Q648" i="1"/>
  <c r="J649" i="1" a="1"/>
  <c r="J649" i="1"/>
  <c r="L649" i="1" a="1"/>
  <c r="L649" i="1"/>
  <c r="P648" i="1" a="1"/>
  <c r="P648" i="1" s="1"/>
  <c r="G648" i="1" a="1"/>
  <c r="G648" i="1" s="1"/>
  <c r="F647" i="1" a="1"/>
  <c r="F647" i="1"/>
  <c r="N648" i="1" a="1"/>
  <c r="N648" i="1" s="1"/>
  <c r="K648" i="1" a="1"/>
  <c r="K648" i="1"/>
  <c r="M648" i="1" a="1"/>
  <c r="M648" i="1"/>
  <c r="J648" i="1" a="1"/>
  <c r="J648" i="1"/>
  <c r="N649" i="1" a="1"/>
  <c r="N649" i="1"/>
  <c r="H648" i="1" a="1"/>
  <c r="H648" i="1" s="1"/>
  <c r="M647" i="1" a="1"/>
  <c r="M647" i="1" s="1"/>
  <c r="F648" i="1" a="1"/>
  <c r="F648" i="1"/>
  <c r="J647" i="1" a="1"/>
  <c r="J647" i="1"/>
  <c r="F650" i="1" a="1"/>
  <c r="F650" i="1"/>
  <c r="L648" i="1" a="1"/>
  <c r="L648" i="1" s="1"/>
  <c r="H647" i="1" a="1"/>
  <c r="H647" i="1" s="1"/>
  <c r="J645" i="1" a="1"/>
  <c r="J645" i="1" s="1"/>
  <c r="I645" i="1" a="1"/>
  <c r="I645" i="1" s="1"/>
  <c r="G645" i="1" a="1"/>
  <c r="G645" i="1"/>
  <c r="F645" i="1" a="1"/>
  <c r="F645" i="1"/>
  <c r="M643" i="1" a="1"/>
  <c r="M643" i="1"/>
  <c r="L643" i="1" a="1"/>
  <c r="L643" i="1"/>
  <c r="Q643" i="1" a="1"/>
  <c r="Q643" i="1"/>
  <c r="O643" i="1" a="1"/>
  <c r="O643" i="1" s="1"/>
  <c r="N643" i="1" a="1"/>
  <c r="N643" i="1" s="1"/>
  <c r="P645" i="1" a="1"/>
  <c r="P645" i="1" s="1"/>
  <c r="Q645" i="1" a="1"/>
  <c r="Q645" i="1" s="1"/>
  <c r="K645" i="1" a="1"/>
  <c r="K645" i="1"/>
  <c r="P643" i="1" a="1"/>
  <c r="P643" i="1"/>
  <c r="O645" i="1" a="1"/>
  <c r="O645" i="1"/>
  <c r="M645" i="1" a="1"/>
  <c r="M645" i="1" s="1"/>
  <c r="H645" i="1" a="1"/>
  <c r="H645" i="1"/>
  <c r="N645" i="1" a="1"/>
  <c r="N645" i="1" s="1"/>
  <c r="L645" i="1" a="1"/>
  <c r="L645" i="1" s="1"/>
  <c r="M743" i="1" a="1"/>
  <c r="M743" i="1"/>
  <c r="K743" i="1" a="1"/>
  <c r="K743" i="1"/>
  <c r="G740" i="1" a="1"/>
  <c r="G740" i="1" s="1"/>
  <c r="J743" i="1" a="1"/>
  <c r="J743" i="1" s="1"/>
  <c r="O740" i="1" a="1"/>
  <c r="O740" i="1" s="1"/>
  <c r="I740" i="1" a="1"/>
  <c r="I740" i="1" s="1"/>
  <c r="K740" i="1" a="1"/>
  <c r="K740" i="1"/>
  <c r="L740" i="1" a="1"/>
  <c r="L740" i="1" s="1"/>
  <c r="F740" i="1" a="1"/>
  <c r="F740" i="1"/>
  <c r="I743" i="1" a="1"/>
  <c r="I743" i="1"/>
  <c r="H740" i="1" a="1"/>
  <c r="H740" i="1"/>
  <c r="N740" i="1" a="1"/>
  <c r="N740" i="1"/>
  <c r="F743" i="1" a="1"/>
  <c r="F743" i="1"/>
  <c r="G742" i="1" a="1"/>
  <c r="G742" i="1" s="1"/>
  <c r="G744" i="1" s="1" a="1"/>
  <c r="G744" i="1" s="1"/>
  <c r="L742" i="1" a="1"/>
  <c r="L742" i="1"/>
  <c r="L744" i="1" s="1" a="1"/>
  <c r="L744" i="1" s="1"/>
  <c r="P740" i="1" a="1"/>
  <c r="P740" i="1" s="1"/>
  <c r="O743" i="1" a="1"/>
  <c r="O743" i="1"/>
  <c r="Q740" i="1" a="1"/>
  <c r="Q740" i="1" s="1"/>
  <c r="G743" i="1" a="1"/>
  <c r="G743" i="1" s="1"/>
  <c r="M740" i="1" a="1"/>
  <c r="M740" i="1"/>
  <c r="J740" i="1" a="1"/>
  <c r="J740" i="1"/>
  <c r="H743" i="1" a="1"/>
  <c r="H743" i="1" s="1"/>
  <c r="L743" i="1" a="1"/>
  <c r="L743" i="1" s="1"/>
  <c r="J744" i="1" a="1"/>
  <c r="J744" i="1" s="1"/>
  <c r="P743" i="1" a="1"/>
  <c r="P743" i="1" s="1"/>
  <c r="Q743" i="1" a="1"/>
  <c r="Q743" i="1"/>
  <c r="N743" i="1" a="1"/>
  <c r="N743" i="1"/>
  <c r="F727" i="1" a="1"/>
  <c r="F727" i="1" s="1"/>
  <c r="N727" i="1" a="1"/>
  <c r="N727" i="1" s="1"/>
  <c r="J727" i="1" a="1"/>
  <c r="J727" i="1" s="1"/>
  <c r="M727" i="1" a="1"/>
  <c r="M727" i="1" s="1"/>
  <c r="K727" i="1" a="1"/>
  <c r="K727" i="1"/>
  <c r="L727" i="1" a="1"/>
  <c r="L727" i="1"/>
  <c r="P727" i="1" a="1"/>
  <c r="P727" i="1"/>
  <c r="N728" i="1" a="1"/>
  <c r="N728" i="1"/>
  <c r="G727" i="1" a="1"/>
  <c r="G727" i="1" s="1"/>
  <c r="Q727" i="1" a="1"/>
  <c r="Q727" i="1" s="1"/>
  <c r="I727" i="1" a="1"/>
  <c r="I727" i="1" s="1"/>
  <c r="P726" i="1" a="1"/>
  <c r="P726" i="1"/>
  <c r="P728" i="1" s="1" a="1"/>
  <c r="P728" i="1" s="1"/>
  <c r="H727" i="1" a="1"/>
  <c r="H727" i="1"/>
  <c r="O727" i="1" a="1"/>
  <c r="O727" i="1" s="1"/>
  <c r="I718" i="1" a="1"/>
  <c r="I718" i="1"/>
  <c r="H719" i="1" a="1"/>
  <c r="H719" i="1"/>
  <c r="G724" i="1" a="1"/>
  <c r="G724" i="1" s="1"/>
  <c r="H718" i="1" a="1"/>
  <c r="H718" i="1" s="1"/>
  <c r="H726" i="1" s="1" a="1"/>
  <c r="H726" i="1" s="1"/>
  <c r="H728" i="1" s="1" a="1"/>
  <c r="H728" i="1" s="1"/>
  <c r="O719" i="1" a="1"/>
  <c r="O719" i="1"/>
  <c r="O718" i="1" a="1"/>
  <c r="O718" i="1"/>
  <c r="L724" i="1" a="1"/>
  <c r="L724" i="1" s="1"/>
  <c r="F724" i="1" a="1"/>
  <c r="F724" i="1"/>
  <c r="O724" i="1" a="1"/>
  <c r="O724" i="1" s="1"/>
  <c r="G720" i="1" a="1"/>
  <c r="G720" i="1" s="1"/>
  <c r="L718" i="1" a="1"/>
  <c r="L718" i="1"/>
  <c r="M719" i="1" a="1"/>
  <c r="M719" i="1"/>
  <c r="G719" i="1" a="1"/>
  <c r="G719" i="1" s="1"/>
  <c r="P718" i="1" a="1"/>
  <c r="P718" i="1"/>
  <c r="M718" i="1" a="1"/>
  <c r="M718" i="1"/>
  <c r="M742" i="1" s="1" a="1"/>
  <c r="M742" i="1" s="1"/>
  <c r="M744" i="1" s="1" a="1"/>
  <c r="M744" i="1" s="1"/>
  <c r="N724" i="1" a="1"/>
  <c r="N724" i="1"/>
  <c r="J719" i="1" a="1"/>
  <c r="J719" i="1" s="1"/>
  <c r="K720" i="1" a="1"/>
  <c r="K720" i="1" s="1"/>
  <c r="K726" i="1" s="1" a="1"/>
  <c r="K726" i="1" s="1"/>
  <c r="K728" i="1" s="1" a="1"/>
  <c r="K728" i="1" s="1"/>
  <c r="I720" i="1" a="1"/>
  <c r="I720" i="1"/>
  <c r="N719" i="1" a="1"/>
  <c r="N719" i="1" s="1"/>
  <c r="F720" i="1" a="1"/>
  <c r="F720" i="1"/>
  <c r="F726" i="1" s="1" a="1"/>
  <c r="Q719" i="1" a="1"/>
  <c r="Q719" i="1" s="1"/>
  <c r="O720" i="1" a="1"/>
  <c r="O720" i="1" s="1"/>
  <c r="N718" i="1" a="1"/>
  <c r="N718" i="1"/>
  <c r="H720" i="1" a="1"/>
  <c r="H720" i="1"/>
  <c r="J724" i="1" a="1"/>
  <c r="J724" i="1" s="1"/>
  <c r="I724" i="1" a="1"/>
  <c r="I724" i="1"/>
  <c r="F726" i="1"/>
  <c r="F728" i="1" s="1" a="1"/>
  <c r="F728" i="1" s="1"/>
  <c r="Q720" i="1" a="1"/>
  <c r="Q720" i="1"/>
  <c r="Q724" i="1" a="1"/>
  <c r="Q724" i="1" s="1"/>
  <c r="P724" i="1" a="1"/>
  <c r="P724" i="1"/>
  <c r="H724" i="1" a="1"/>
  <c r="H724" i="1"/>
  <c r="L719" i="1" a="1"/>
  <c r="L719" i="1"/>
  <c r="K724" i="1" a="1"/>
  <c r="K724" i="1" s="1"/>
  <c r="M720" i="1" a="1"/>
  <c r="M720" i="1"/>
  <c r="N720" i="1" a="1"/>
  <c r="N720" i="1" s="1"/>
  <c r="P720" i="1" a="1"/>
  <c r="P720" i="1" s="1"/>
  <c r="P742" i="1" s="1" a="1"/>
  <c r="P742" i="1" s="1"/>
  <c r="P744" i="1" s="1" a="1"/>
  <c r="P744" i="1" s="1"/>
  <c r="J718" i="1" a="1"/>
  <c r="J718" i="1" s="1"/>
  <c r="J742" i="1" s="1" a="1"/>
  <c r="J742" i="1" s="1"/>
  <c r="I719" i="1" a="1"/>
  <c r="I719" i="1" s="1"/>
  <c r="F719" i="1" a="1"/>
  <c r="F719" i="1"/>
  <c r="J720" i="1" a="1"/>
  <c r="J720" i="1" s="1"/>
  <c r="K718" i="1" a="1"/>
  <c r="K718" i="1"/>
  <c r="N726" i="1" a="1"/>
  <c r="N726" i="1" s="1"/>
  <c r="P719" i="1" a="1"/>
  <c r="P719" i="1" s="1"/>
  <c r="M726" i="1" a="1"/>
  <c r="M726" i="1"/>
  <c r="M728" i="1" s="1" a="1"/>
  <c r="M728" i="1" s="1"/>
  <c r="L720" i="1" a="1"/>
  <c r="L720" i="1"/>
  <c r="L726" i="1" s="1" a="1"/>
  <c r="L726" i="1" s="1"/>
  <c r="L728" i="1" s="1" a="1"/>
  <c r="L728" i="1" s="1"/>
  <c r="K719" i="1" a="1"/>
  <c r="K719" i="1"/>
  <c r="J726" i="1" a="1"/>
  <c r="J726" i="1" s="1"/>
  <c r="J728" i="1" s="1" a="1"/>
  <c r="J728" i="1" s="1"/>
  <c r="Q718" i="1" a="1"/>
  <c r="Q718" i="1" s="1"/>
  <c r="M724" i="1" a="1"/>
  <c r="M724" i="1"/>
  <c r="N711" i="1" a="1"/>
  <c r="N711" i="1"/>
  <c r="Q716" i="1" a="1"/>
  <c r="Q716" i="1" s="1"/>
  <c r="P716" i="1" a="1"/>
  <c r="P716" i="1" s="1"/>
  <c r="P711" i="1" a="1"/>
  <c r="P711" i="1" s="1"/>
  <c r="N716" i="1" a="1"/>
  <c r="N716" i="1" s="1"/>
  <c r="G711" i="1" a="1"/>
  <c r="G711" i="1"/>
  <c r="O709" i="1" a="1"/>
  <c r="O709" i="1" s="1"/>
  <c r="M716" i="1" a="1"/>
  <c r="M716" i="1"/>
  <c r="L716" i="1" a="1"/>
  <c r="L716" i="1"/>
  <c r="K716" i="1" a="1"/>
  <c r="K716" i="1"/>
  <c r="H716" i="1" a="1"/>
  <c r="H716" i="1" s="1"/>
  <c r="G716" i="1" a="1"/>
  <c r="G716" i="1"/>
  <c r="L711" i="1" a="1"/>
  <c r="L711" i="1" s="1"/>
  <c r="J711" i="1" a="1"/>
  <c r="J711" i="1"/>
  <c r="F709" i="1" a="1"/>
  <c r="F709" i="1" s="1"/>
  <c r="N709" i="1" a="1"/>
  <c r="N709" i="1" s="1"/>
  <c r="I716" i="1" a="1"/>
  <c r="I716" i="1" s="1"/>
  <c r="I711" i="1" a="1"/>
  <c r="I711" i="1" s="1"/>
  <c r="M711" i="1" a="1"/>
  <c r="M711" i="1" s="1"/>
  <c r="F711" i="1" a="1"/>
  <c r="F711" i="1" s="1"/>
  <c r="K711" i="1" a="1"/>
  <c r="K711" i="1" s="1"/>
  <c r="F716" i="1" a="1"/>
  <c r="F716" i="1"/>
  <c r="P709" i="1" a="1"/>
  <c r="P709" i="1"/>
  <c r="H711" i="1" a="1"/>
  <c r="H711" i="1"/>
  <c r="L709" i="1" a="1"/>
  <c r="L709" i="1" s="1"/>
  <c r="K709" i="1" a="1"/>
  <c r="K709" i="1"/>
  <c r="G709" i="1" a="1"/>
  <c r="G709" i="1"/>
  <c r="Q711" i="1" a="1"/>
  <c r="Q711" i="1"/>
  <c r="Q709" i="1" a="1"/>
  <c r="Q709" i="1"/>
  <c r="M709" i="1" a="1"/>
  <c r="M709" i="1"/>
  <c r="O716" i="1" a="1"/>
  <c r="O716" i="1" s="1"/>
  <c r="J716" i="1" a="1"/>
  <c r="J716" i="1" s="1"/>
  <c r="H709" i="1" a="1"/>
  <c r="H709" i="1"/>
  <c r="J709" i="1" a="1"/>
  <c r="J709" i="1" s="1"/>
  <c r="O711" i="1" a="1"/>
  <c r="O711" i="1" s="1"/>
  <c r="I709" i="1" a="1"/>
  <c r="I709" i="1"/>
  <c r="G718" i="1" a="1"/>
  <c r="G718" i="1"/>
  <c r="F718" i="1" a="1"/>
  <c r="F718" i="1"/>
  <c r="L697" i="1" a="1"/>
  <c r="L697" i="1"/>
  <c r="P687" i="1" a="1"/>
  <c r="P687" i="1" s="1"/>
  <c r="I697" i="1" a="1"/>
  <c r="I697" i="1"/>
  <c r="M688" i="1" a="1"/>
  <c r="M688" i="1" s="1"/>
  <c r="G697" i="1" a="1"/>
  <c r="G697" i="1"/>
  <c r="N696" i="1" a="1"/>
  <c r="N696" i="1" s="1"/>
  <c r="L696" i="1" a="1"/>
  <c r="L696" i="1"/>
  <c r="P688" i="1" a="1"/>
  <c r="P688" i="1"/>
  <c r="N688" i="1" a="1"/>
  <c r="N688" i="1" s="1"/>
  <c r="H697" i="1" a="1"/>
  <c r="H697" i="1"/>
  <c r="G696" i="1" a="1"/>
  <c r="G696" i="1" s="1"/>
  <c r="P696" i="1" a="1"/>
  <c r="P696" i="1" s="1"/>
  <c r="O688" i="1" a="1"/>
  <c r="O688" i="1"/>
  <c r="L687" i="1" a="1"/>
  <c r="L687" i="1" s="1"/>
  <c r="F697" i="1" a="1"/>
  <c r="F697" i="1"/>
  <c r="Q696" i="1" a="1"/>
  <c r="Q696" i="1"/>
  <c r="H688" i="1" a="1"/>
  <c r="H688" i="1"/>
  <c r="J696" i="1" a="1"/>
  <c r="J696" i="1"/>
  <c r="I696" i="1" a="1"/>
  <c r="I696" i="1"/>
  <c r="Q687" i="1" a="1"/>
  <c r="Q687" i="1" s="1"/>
  <c r="M687" i="1" a="1"/>
  <c r="M687" i="1"/>
  <c r="H696" i="1" a="1"/>
  <c r="H696" i="1" s="1"/>
  <c r="Q688" i="1" a="1"/>
  <c r="Q688" i="1"/>
  <c r="J688" i="1" a="1"/>
  <c r="J688" i="1" s="1"/>
  <c r="G688" i="1" a="1"/>
  <c r="G688" i="1" s="1"/>
  <c r="I688" i="1" a="1"/>
  <c r="I688" i="1" s="1"/>
  <c r="K687" i="1" a="1"/>
  <c r="K687" i="1"/>
  <c r="N687" i="1" a="1"/>
  <c r="N687" i="1"/>
  <c r="L688" i="1" a="1"/>
  <c r="L688" i="1"/>
  <c r="M696" i="1" a="1"/>
  <c r="M696" i="1"/>
  <c r="O696" i="1" a="1"/>
  <c r="O696" i="1"/>
  <c r="K688" i="1" a="1"/>
  <c r="K688" i="1"/>
  <c r="O687" i="1" a="1"/>
  <c r="O687" i="1" s="1"/>
  <c r="F688" i="1" a="1"/>
  <c r="F688" i="1"/>
  <c r="K697" i="1" a="1"/>
  <c r="K697" i="1" s="1"/>
  <c r="Q697" i="1" a="1"/>
  <c r="Q697" i="1"/>
  <c r="K696" i="1" a="1"/>
  <c r="K696" i="1"/>
  <c r="P697" i="1" a="1"/>
  <c r="P697" i="1"/>
  <c r="J697" i="1" a="1"/>
  <c r="J697" i="1" s="1"/>
  <c r="F696" i="1" a="1"/>
  <c r="F696" i="1"/>
  <c r="O697" i="1" a="1"/>
  <c r="O697" i="1" s="1"/>
  <c r="N697" i="1" a="1"/>
  <c r="N697" i="1"/>
  <c r="M697" i="1" a="1"/>
  <c r="M697" i="1" s="1"/>
  <c r="F683" i="1" a="1"/>
  <c r="F683" i="1" s="1"/>
  <c r="M681" i="1" a="1"/>
  <c r="M681" i="1" s="1"/>
  <c r="P683" i="1" a="1"/>
  <c r="P683" i="1"/>
  <c r="O683" i="1" a="1"/>
  <c r="O683" i="1"/>
  <c r="H683" i="1" a="1"/>
  <c r="H683" i="1" s="1"/>
  <c r="G681" i="1" a="1"/>
  <c r="G681" i="1"/>
  <c r="J687" i="1" a="1"/>
  <c r="J687" i="1"/>
  <c r="I687" i="1" a="1"/>
  <c r="I687" i="1"/>
  <c r="O685" i="1" a="1"/>
  <c r="O685" i="1"/>
  <c r="P685" i="1" a="1"/>
  <c r="P685" i="1" s="1"/>
  <c r="I685" i="1" a="1"/>
  <c r="I685" i="1" s="1"/>
  <c r="O681" i="1" a="1"/>
  <c r="O681" i="1" s="1"/>
  <c r="K682" i="1" a="1"/>
  <c r="K682" i="1" s="1"/>
  <c r="L681" i="1" a="1"/>
  <c r="L681" i="1"/>
  <c r="H682" i="1" a="1"/>
  <c r="H682" i="1"/>
  <c r="P682" i="1" a="1"/>
  <c r="P682" i="1" s="1"/>
  <c r="G685" i="1" a="1"/>
  <c r="G685" i="1" s="1"/>
  <c r="J683" i="1" a="1"/>
  <c r="J683" i="1" s="1"/>
  <c r="Q682" i="1" a="1"/>
  <c r="Q682" i="1"/>
  <c r="N682" i="1" a="1"/>
  <c r="N682" i="1"/>
  <c r="Q681" i="1" a="1"/>
  <c r="Q681" i="1" s="1"/>
  <c r="P681" i="1" a="1"/>
  <c r="P681" i="1" s="1"/>
  <c r="K681" i="1" a="1"/>
  <c r="K681" i="1"/>
  <c r="Q685" i="1" a="1"/>
  <c r="Q685" i="1" s="1"/>
  <c r="H685" i="1" a="1"/>
  <c r="H685" i="1" s="1"/>
  <c r="M682" i="1" a="1"/>
  <c r="M682" i="1" s="1"/>
  <c r="K685" i="1" a="1"/>
  <c r="K685" i="1" s="1"/>
  <c r="G683" i="1" a="1"/>
  <c r="G683" i="1" s="1"/>
  <c r="I683" i="1" a="1"/>
  <c r="I683" i="1"/>
  <c r="F681" i="1" a="1"/>
  <c r="F681" i="1"/>
  <c r="H687" i="1" a="1"/>
  <c r="H687" i="1"/>
  <c r="J685" i="1" a="1"/>
  <c r="J685" i="1" s="1"/>
  <c r="I682" i="1" a="1"/>
  <c r="I682" i="1"/>
  <c r="N683" i="1" a="1"/>
  <c r="N683" i="1"/>
  <c r="L683" i="1" a="1"/>
  <c r="L683" i="1"/>
  <c r="F687" i="1" a="1"/>
  <c r="F687" i="1"/>
  <c r="J682" i="1" a="1"/>
  <c r="J682" i="1"/>
  <c r="I681" i="1" a="1"/>
  <c r="I681" i="1" s="1"/>
  <c r="M685" i="1" a="1"/>
  <c r="M685" i="1"/>
  <c r="G687" i="1" a="1"/>
  <c r="G687" i="1"/>
  <c r="L685" i="1" a="1"/>
  <c r="L685" i="1"/>
  <c r="K683" i="1" a="1"/>
  <c r="K683" i="1" s="1"/>
  <c r="N681" i="1" a="1"/>
  <c r="N681" i="1"/>
  <c r="O682" i="1" a="1"/>
  <c r="O682" i="1"/>
  <c r="H681" i="1" a="1"/>
  <c r="H681" i="1"/>
  <c r="J681" i="1" a="1"/>
  <c r="J681" i="1" s="1"/>
  <c r="F682" i="1" a="1"/>
  <c r="F682" i="1" s="1"/>
  <c r="L682" i="1" a="1"/>
  <c r="L682" i="1"/>
  <c r="M683" i="1" a="1"/>
  <c r="M683" i="1"/>
  <c r="N685" i="1" a="1"/>
  <c r="N685" i="1" s="1"/>
  <c r="F685" i="1" a="1"/>
  <c r="F685" i="1"/>
  <c r="Q683" i="1" a="1"/>
  <c r="Q683" i="1" s="1"/>
  <c r="G682" i="1" a="1"/>
  <c r="G682" i="1"/>
  <c r="K665" i="1" a="1"/>
  <c r="K665" i="1" s="1"/>
  <c r="I666" i="1" a="1"/>
  <c r="I666" i="1"/>
  <c r="O666" i="1" a="1"/>
  <c r="O666" i="1" s="1"/>
  <c r="J666" i="1" a="1"/>
  <c r="J666" i="1" s="1"/>
  <c r="N665" i="1" a="1"/>
  <c r="N665" i="1"/>
  <c r="L665" i="1" a="1"/>
  <c r="L665" i="1" s="1"/>
  <c r="G666" i="1" a="1"/>
  <c r="G666" i="1"/>
  <c r="N666" i="1" a="1"/>
  <c r="N666" i="1" s="1"/>
  <c r="F666" i="1" a="1"/>
  <c r="F666" i="1"/>
  <c r="Q665" i="1" a="1"/>
  <c r="Q665" i="1" s="1"/>
  <c r="P665" i="1" a="1"/>
  <c r="P665" i="1" s="1"/>
  <c r="M665" i="1" a="1"/>
  <c r="M665" i="1"/>
  <c r="K666" i="1" a="1"/>
  <c r="K666" i="1" s="1"/>
  <c r="Q666" i="1" a="1"/>
  <c r="Q666" i="1"/>
  <c r="L666" i="1" a="1"/>
  <c r="L666" i="1"/>
  <c r="H666" i="1" a="1"/>
  <c r="H666" i="1" s="1"/>
  <c r="P666" i="1" a="1"/>
  <c r="P666" i="1" s="1"/>
  <c r="O665" i="1" a="1"/>
  <c r="O665" i="1" s="1"/>
  <c r="M666" i="1" a="1"/>
  <c r="M666" i="1" s="1"/>
  <c r="G664" i="1" a="1"/>
  <c r="G664" i="1"/>
  <c r="L664" i="1" a="1"/>
  <c r="L664" i="1"/>
  <c r="J665" i="1" a="1"/>
  <c r="J665" i="1"/>
  <c r="M664" i="1" a="1"/>
  <c r="M664" i="1" s="1"/>
  <c r="I665" i="1" a="1"/>
  <c r="I665" i="1"/>
  <c r="H665" i="1" a="1"/>
  <c r="H665" i="1" s="1"/>
  <c r="G665" i="1" a="1"/>
  <c r="G665" i="1" s="1"/>
  <c r="J664" i="1" a="1"/>
  <c r="J664" i="1" s="1"/>
  <c r="F665" i="1" a="1"/>
  <c r="F665" i="1"/>
  <c r="K664" i="1" a="1"/>
  <c r="K664" i="1"/>
  <c r="N664" i="1" a="1"/>
  <c r="N664" i="1"/>
  <c r="H664" i="1" a="1"/>
  <c r="H664" i="1"/>
  <c r="F664" i="1" a="1"/>
  <c r="F664" i="1" s="1"/>
  <c r="Q664" i="1" a="1"/>
  <c r="Q664" i="1" s="1"/>
  <c r="P664" i="1" a="1"/>
  <c r="P664" i="1" s="1"/>
  <c r="O664" i="1" a="1"/>
  <c r="O664" i="1"/>
  <c r="I664" i="1" a="1"/>
  <c r="I664" i="1" s="1"/>
  <c r="M653" i="1" a="1"/>
  <c r="M653" i="1"/>
  <c r="O653" i="1" a="1"/>
  <c r="O653" i="1"/>
  <c r="Q653" i="1" a="1"/>
  <c r="Q653" i="1"/>
  <c r="L653" i="1" a="1"/>
  <c r="L653" i="1" s="1"/>
  <c r="P653" i="1" a="1"/>
  <c r="P653" i="1" s="1"/>
  <c r="N653" i="1" a="1"/>
  <c r="N653" i="1" s="1"/>
  <c r="L652" i="1" a="1"/>
  <c r="L652" i="1" s="1"/>
  <c r="K652" i="1" a="1"/>
  <c r="K652" i="1" s="1"/>
  <c r="J652" i="1" a="1"/>
  <c r="J652" i="1"/>
  <c r="G652" i="1" a="1"/>
  <c r="G652" i="1"/>
  <c r="K653" i="1" a="1"/>
  <c r="K653" i="1"/>
  <c r="O652" i="1" a="1"/>
  <c r="O652" i="1" s="1"/>
  <c r="F653" i="1" a="1"/>
  <c r="F653" i="1"/>
  <c r="Q652" i="1" a="1"/>
  <c r="Q652" i="1" s="1"/>
  <c r="J653" i="1" a="1"/>
  <c r="J653" i="1"/>
  <c r="I653" i="1" a="1"/>
  <c r="I653" i="1"/>
  <c r="H653" i="1" a="1"/>
  <c r="H653" i="1"/>
  <c r="H652" i="1" a="1"/>
  <c r="H652" i="1" s="1"/>
  <c r="G653" i="1" a="1"/>
  <c r="G653" i="1" s="1"/>
  <c r="P652" i="1" a="1"/>
  <c r="P652" i="1"/>
  <c r="M652" i="1" a="1"/>
  <c r="M652" i="1" s="1"/>
  <c r="N652" i="1" a="1"/>
  <c r="N652" i="1" s="1"/>
  <c r="I652" i="1" a="1"/>
  <c r="I652" i="1" s="1"/>
  <c r="F652" i="1" a="1"/>
  <c r="F652" i="1"/>
  <c r="M2340" i="1" a="1"/>
  <c r="M2340" i="1"/>
  <c r="Q2340" i="1" a="1"/>
  <c r="Q2340" i="1" s="1"/>
  <c r="L2340" i="1" a="1"/>
  <c r="L2340" i="1" s="1"/>
  <c r="N2340" i="1" a="1"/>
  <c r="N2340" i="1"/>
  <c r="O2340" i="1" a="1"/>
  <c r="O2340" i="1" s="1"/>
  <c r="P2340" i="1" a="1"/>
  <c r="P2340" i="1"/>
  <c r="F2340" i="1" a="1"/>
  <c r="F2340" i="1" s="1"/>
  <c r="J2340" i="1" a="1"/>
  <c r="J2340" i="1"/>
  <c r="I2340" i="1" a="1"/>
  <c r="I2340" i="1" s="1"/>
  <c r="G2340" i="1" a="1"/>
  <c r="G2340" i="1" s="1"/>
  <c r="Q2339" i="1" a="1"/>
  <c r="Q2339" i="1"/>
  <c r="N2339" i="1" a="1"/>
  <c r="N2339" i="1" s="1"/>
  <c r="L2339" i="1" a="1"/>
  <c r="L2339" i="1" s="1"/>
  <c r="K2339" i="1" a="1"/>
  <c r="K2339" i="1" s="1"/>
  <c r="H2340" i="1" a="1"/>
  <c r="H2340" i="1" s="1"/>
  <c r="O2339" i="1" a="1"/>
  <c r="O2339" i="1"/>
  <c r="P2339" i="1" a="1"/>
  <c r="P2339" i="1" s="1"/>
  <c r="M2339" i="1" a="1"/>
  <c r="M2339" i="1" s="1"/>
  <c r="J2339" i="1" a="1"/>
  <c r="J2339" i="1"/>
  <c r="K2340" i="1" a="1"/>
  <c r="K2340" i="1"/>
  <c r="K2337" i="1" a="1"/>
  <c r="K2337" i="1"/>
  <c r="G2339" i="1" a="1"/>
  <c r="G2339" i="1"/>
  <c r="F2339" i="1" a="1"/>
  <c r="F2339" i="1" s="1"/>
  <c r="G2338" i="1" a="1"/>
  <c r="G2338" i="1"/>
  <c r="G2337" i="1" a="1"/>
  <c r="G2337" i="1"/>
  <c r="I2337" i="1" a="1"/>
  <c r="I2337" i="1"/>
  <c r="P2338" i="1" a="1"/>
  <c r="P2338" i="1"/>
  <c r="N2338" i="1" a="1"/>
  <c r="N2338" i="1" s="1"/>
  <c r="O2337" i="1" a="1"/>
  <c r="O2337" i="1"/>
  <c r="J2337" i="1" a="1"/>
  <c r="J2337" i="1"/>
  <c r="O2338" i="1" a="1"/>
  <c r="O2338" i="1"/>
  <c r="K2338" i="1" a="1"/>
  <c r="K2338" i="1" s="1"/>
  <c r="M2338" i="1" a="1"/>
  <c r="M2338" i="1"/>
  <c r="N2337" i="1" a="1"/>
  <c r="N2337" i="1"/>
  <c r="Q2337" i="1" a="1"/>
  <c r="Q2337" i="1"/>
  <c r="H2338" i="1" a="1"/>
  <c r="H2338" i="1" s="1"/>
  <c r="F2338" i="1" a="1"/>
  <c r="F2338" i="1" s="1"/>
  <c r="H2337" i="1" a="1"/>
  <c r="H2337" i="1"/>
  <c r="P2337" i="1" a="1"/>
  <c r="P2337" i="1" s="1"/>
  <c r="M2337" i="1" a="1"/>
  <c r="M2337" i="1"/>
  <c r="L2337" i="1" a="1"/>
  <c r="L2337" i="1" s="1"/>
  <c r="I2339" i="1" a="1"/>
  <c r="I2339" i="1"/>
  <c r="H2339" i="1" a="1"/>
  <c r="H2339" i="1"/>
  <c r="L2338" i="1" a="1"/>
  <c r="L2338" i="1" s="1"/>
  <c r="J2338" i="1" a="1"/>
  <c r="J2338" i="1" s="1"/>
  <c r="I2338" i="1" a="1"/>
  <c r="I2338" i="1" s="1"/>
  <c r="Q2338" i="1" a="1"/>
  <c r="Q2338" i="1" s="1"/>
  <c r="J2334" i="1" a="1"/>
  <c r="J2334" i="1"/>
  <c r="G2336" i="1" a="1"/>
  <c r="G2336" i="1"/>
  <c r="F2336" i="1" a="1"/>
  <c r="F2336" i="1" s="1"/>
  <c r="P2335" i="1" a="1"/>
  <c r="P2335" i="1" s="1"/>
  <c r="O2335" i="1" a="1"/>
  <c r="O2335" i="1"/>
  <c r="J2335" i="1" a="1"/>
  <c r="J2335" i="1"/>
  <c r="G2334" i="1" a="1"/>
  <c r="G2334" i="1"/>
  <c r="I2335" i="1" a="1"/>
  <c r="I2335" i="1"/>
  <c r="Q2334" i="1" a="1"/>
  <c r="Q2334" i="1" s="1"/>
  <c r="K2334" i="1" a="1"/>
  <c r="K2334" i="1"/>
  <c r="I2334" i="1" a="1"/>
  <c r="I2334" i="1" s="1"/>
  <c r="H2334" i="1" a="1"/>
  <c r="H2334" i="1" s="1"/>
  <c r="M2333" i="1" a="1"/>
  <c r="M2333" i="1" s="1"/>
  <c r="N2334" i="1" a="1"/>
  <c r="N2334" i="1" s="1"/>
  <c r="F2334" i="1" a="1"/>
  <c r="F2334" i="1" s="1"/>
  <c r="L2333" i="1" a="1"/>
  <c r="L2333" i="1"/>
  <c r="I2333" i="1" a="1"/>
  <c r="I2333" i="1"/>
  <c r="H2335" i="1" a="1"/>
  <c r="H2335" i="1" s="1"/>
  <c r="Q2333" i="1" a="1"/>
  <c r="Q2333" i="1" s="1"/>
  <c r="P2333" i="1" a="1"/>
  <c r="P2333" i="1" s="1"/>
  <c r="O2333" i="1" a="1"/>
  <c r="O2333" i="1" s="1"/>
  <c r="J2333" i="1" a="1"/>
  <c r="J2333" i="1"/>
  <c r="K2333" i="1" a="1"/>
  <c r="K2333" i="1" s="1"/>
  <c r="N2333" i="1" a="1"/>
  <c r="N2333" i="1"/>
  <c r="F2335" i="1" a="1"/>
  <c r="F2335" i="1"/>
  <c r="N2336" i="1" a="1"/>
  <c r="N2336" i="1"/>
  <c r="G2335" i="1" a="1"/>
  <c r="G2335" i="1"/>
  <c r="F2337" i="1" a="1"/>
  <c r="F2337" i="1" s="1"/>
  <c r="Q2336" i="1" a="1"/>
  <c r="Q2336" i="1" s="1"/>
  <c r="P2336" i="1" a="1"/>
  <c r="P2336" i="1" s="1"/>
  <c r="O2336" i="1" a="1"/>
  <c r="O2336" i="1"/>
  <c r="Q2335" i="1" a="1"/>
  <c r="Q2335" i="1" s="1"/>
  <c r="P2334" i="1" a="1"/>
  <c r="P2334" i="1"/>
  <c r="M2336" i="1" a="1"/>
  <c r="M2336" i="1"/>
  <c r="L2335" i="1" a="1"/>
  <c r="L2335" i="1" s="1"/>
  <c r="O2334" i="1" a="1"/>
  <c r="O2334" i="1"/>
  <c r="L2336" i="1" a="1"/>
  <c r="L2336" i="1" s="1"/>
  <c r="K2336" i="1" a="1"/>
  <c r="K2336" i="1"/>
  <c r="J2336" i="1" a="1"/>
  <c r="J2336" i="1"/>
  <c r="M2335" i="1" a="1"/>
  <c r="M2335" i="1"/>
  <c r="K2335" i="1" a="1"/>
  <c r="K2335" i="1" s="1"/>
  <c r="I2336" i="1" a="1"/>
  <c r="I2336" i="1"/>
  <c r="H2336" i="1" a="1"/>
  <c r="H2336" i="1" s="1"/>
  <c r="N2335" i="1" a="1"/>
  <c r="N2335" i="1" s="1"/>
  <c r="M2334" i="1" a="1"/>
  <c r="M2334" i="1"/>
  <c r="L2334" i="1" a="1"/>
  <c r="L2334" i="1" s="1"/>
  <c r="Q2328" i="1" a="1"/>
  <c r="Q2328" i="1"/>
  <c r="M2328" i="1" a="1"/>
  <c r="M2328" i="1"/>
  <c r="L2328" i="1" a="1"/>
  <c r="L2328" i="1"/>
  <c r="Q2330" i="1" a="1"/>
  <c r="Q2330" i="1" s="1"/>
  <c r="P2330" i="1" a="1"/>
  <c r="P2330" i="1"/>
  <c r="J2330" i="1" a="1"/>
  <c r="J2330" i="1" s="1"/>
  <c r="H2328" i="1" a="1"/>
  <c r="H2328" i="1" s="1"/>
  <c r="Q2327" i="1" a="1"/>
  <c r="Q2327" i="1"/>
  <c r="F2328" i="1" a="1"/>
  <c r="F2328" i="1"/>
  <c r="L2332" i="1" a="1"/>
  <c r="L2332" i="1"/>
  <c r="F2329" i="1" a="1"/>
  <c r="F2329" i="1" s="1"/>
  <c r="Q2331" i="1" a="1"/>
  <c r="Q2331" i="1"/>
  <c r="O2331" i="1" a="1"/>
  <c r="O2331" i="1" s="1"/>
  <c r="H2331" i="1" a="1"/>
  <c r="H2331" i="1" s="1"/>
  <c r="F2330" i="1" a="1"/>
  <c r="F2330" i="1"/>
  <c r="G2329" i="1" a="1"/>
  <c r="G2329" i="1" s="1"/>
  <c r="G2328" i="1" a="1"/>
  <c r="G2328" i="1"/>
  <c r="I2331" i="1" a="1"/>
  <c r="I2331" i="1"/>
  <c r="O2330" i="1" a="1"/>
  <c r="O2330" i="1"/>
  <c r="N2330" i="1" a="1"/>
  <c r="N2330" i="1"/>
  <c r="I2329" i="1" a="1"/>
  <c r="I2329" i="1"/>
  <c r="O2329" i="1" a="1"/>
  <c r="O2329" i="1"/>
  <c r="H2333" i="1" a="1"/>
  <c r="H2333" i="1" s="1"/>
  <c r="G2333" i="1" a="1"/>
  <c r="G2333" i="1"/>
  <c r="L2331" i="1" a="1"/>
  <c r="L2331" i="1" s="1"/>
  <c r="M2329" i="1" a="1"/>
  <c r="M2329" i="1"/>
  <c r="F2333" i="1" a="1"/>
  <c r="F2333" i="1" s="1"/>
  <c r="K2328" i="1" a="1"/>
  <c r="K2328" i="1" s="1"/>
  <c r="J2328" i="1" a="1"/>
  <c r="J2328" i="1"/>
  <c r="J2332" i="1" a="1"/>
  <c r="J2332" i="1" s="1"/>
  <c r="Q2332" i="1" a="1"/>
  <c r="Q2332" i="1" s="1"/>
  <c r="P2332" i="1" a="1"/>
  <c r="P2332" i="1"/>
  <c r="O2332" i="1" a="1"/>
  <c r="O2332" i="1" s="1"/>
  <c r="G2330" i="1" a="1"/>
  <c r="G2330" i="1"/>
  <c r="P2331" i="1" a="1"/>
  <c r="P2331" i="1" s="1"/>
  <c r="N2331" i="1" a="1"/>
  <c r="N2331" i="1" s="1"/>
  <c r="N2332" i="1" a="1"/>
  <c r="N2332" i="1"/>
  <c r="N2329" i="1" a="1"/>
  <c r="N2329" i="1"/>
  <c r="I2328" i="1" a="1"/>
  <c r="I2328" i="1"/>
  <c r="K2329" i="1" a="1"/>
  <c r="K2329" i="1" s="1"/>
  <c r="G2332" i="1" a="1"/>
  <c r="G2332" i="1"/>
  <c r="M2332" i="1" a="1"/>
  <c r="M2332" i="1" s="1"/>
  <c r="K2332" i="1" a="1"/>
  <c r="K2332" i="1" s="1"/>
  <c r="I2332" i="1" a="1"/>
  <c r="I2332" i="1"/>
  <c r="H2332" i="1" a="1"/>
  <c r="H2332" i="1"/>
  <c r="F2332" i="1" a="1"/>
  <c r="F2332" i="1"/>
  <c r="M2331" i="1" a="1"/>
  <c r="M2331" i="1"/>
  <c r="N2328" i="1" a="1"/>
  <c r="N2328" i="1"/>
  <c r="J2329" i="1" a="1"/>
  <c r="J2329" i="1"/>
  <c r="K2331" i="1" a="1"/>
  <c r="K2331" i="1" s="1"/>
  <c r="J2331" i="1" a="1"/>
  <c r="J2331" i="1"/>
  <c r="H2329" i="1" a="1"/>
  <c r="H2329" i="1"/>
  <c r="G2331" i="1" a="1"/>
  <c r="G2331" i="1" s="1"/>
  <c r="F2331" i="1" a="1"/>
  <c r="F2331" i="1" s="1"/>
  <c r="M2330" i="1" a="1"/>
  <c r="M2330" i="1" s="1"/>
  <c r="L2330" i="1" a="1"/>
  <c r="L2330" i="1" s="1"/>
  <c r="K2330" i="1" a="1"/>
  <c r="K2330" i="1" s="1"/>
  <c r="H2330" i="1" a="1"/>
  <c r="H2330" i="1" s="1"/>
  <c r="P2329" i="1" a="1"/>
  <c r="P2329" i="1"/>
  <c r="L2329" i="1" a="1"/>
  <c r="L2329" i="1" s="1"/>
  <c r="P2328" i="1" a="1"/>
  <c r="P2328" i="1" s="1"/>
  <c r="I2330" i="1" a="1"/>
  <c r="I2330" i="1" s="1"/>
  <c r="Q2329" i="1" a="1"/>
  <c r="Q2329" i="1"/>
  <c r="O2328" i="1" a="1"/>
  <c r="O2328" i="1"/>
  <c r="J2322" i="1" a="1"/>
  <c r="J2322" i="1"/>
  <c r="P2325" i="1" a="1"/>
  <c r="P2325" i="1" s="1"/>
  <c r="N2325" i="1" a="1"/>
  <c r="N2325" i="1" s="1"/>
  <c r="H2325" i="1" a="1"/>
  <c r="H2325" i="1" s="1"/>
  <c r="F2323" i="1" a="1"/>
  <c r="F2323" i="1" s="1"/>
  <c r="F2322" i="1" s="1" a="1"/>
  <c r="F2322" i="1" s="1"/>
  <c r="K2325" i="1" a="1"/>
  <c r="K2325" i="1" s="1"/>
  <c r="M2323" i="1" a="1"/>
  <c r="M2323" i="1" s="1"/>
  <c r="M2322" i="1" s="1" a="1"/>
  <c r="M2322" i="1" s="1"/>
  <c r="Q2320" i="1" a="1"/>
  <c r="Q2320" i="1" s="1"/>
  <c r="F2325" i="1" a="1"/>
  <c r="F2325" i="1" s="1"/>
  <c r="L2323" i="1" a="1"/>
  <c r="L2323" i="1"/>
  <c r="I2325" i="1" a="1"/>
  <c r="I2325" i="1"/>
  <c r="P2323" i="1" a="1"/>
  <c r="P2323" i="1" s="1"/>
  <c r="P2322" i="1" s="1" a="1"/>
  <c r="P2322" i="1" s="1"/>
  <c r="J2323" i="1" a="1"/>
  <c r="J2323" i="1"/>
  <c r="G2323" i="1" a="1"/>
  <c r="G2323" i="1" s="1"/>
  <c r="G2322" i="1" s="1" a="1"/>
  <c r="G2322" i="1" s="1"/>
  <c r="L2322" i="1" a="1"/>
  <c r="L2322" i="1" s="1"/>
  <c r="P2320" i="1" a="1"/>
  <c r="P2320" i="1"/>
  <c r="O2323" i="1" a="1"/>
  <c r="O2323" i="1" s="1"/>
  <c r="O2322" i="1" s="1" a="1"/>
  <c r="O2322" i="1" s="1"/>
  <c r="Q2323" i="1" a="1"/>
  <c r="Q2323" i="1" s="1"/>
  <c r="Q2322" i="1" s="1" a="1"/>
  <c r="Q2322" i="1" s="1"/>
  <c r="I2323" i="1" a="1"/>
  <c r="I2323" i="1"/>
  <c r="I2322" i="1" s="1" a="1"/>
  <c r="I2322" i="1" s="1"/>
  <c r="G2326" i="1" a="1"/>
  <c r="G2326" i="1" s="1"/>
  <c r="P2327" i="1" a="1"/>
  <c r="P2327" i="1"/>
  <c r="L2325" i="1" a="1"/>
  <c r="L2325" i="1" s="1"/>
  <c r="O2327" i="1" a="1"/>
  <c r="O2327" i="1" s="1"/>
  <c r="N2327" i="1" a="1"/>
  <c r="N2327" i="1" s="1"/>
  <c r="M2327" i="1" a="1"/>
  <c r="M2327" i="1"/>
  <c r="H2327" i="1" a="1"/>
  <c r="H2327" i="1"/>
  <c r="G2325" i="1" a="1"/>
  <c r="G2325" i="1" s="1"/>
  <c r="J2326" i="1" a="1"/>
  <c r="J2326" i="1" s="1"/>
  <c r="F2327" i="1" a="1"/>
  <c r="F2327" i="1" s="1"/>
  <c r="M2325" i="1" a="1"/>
  <c r="M2325" i="1"/>
  <c r="L2327" i="1" a="1"/>
  <c r="L2327" i="1" s="1"/>
  <c r="K2327" i="1" a="1"/>
  <c r="K2327" i="1" s="1"/>
  <c r="J2327" i="1" a="1"/>
  <c r="J2327" i="1"/>
  <c r="I2327" i="1" a="1"/>
  <c r="I2327" i="1"/>
  <c r="G2327" i="1" a="1"/>
  <c r="G2327" i="1" s="1"/>
  <c r="Q2326" i="1" a="1"/>
  <c r="Q2326" i="1" s="1"/>
  <c r="H2323" i="1" a="1"/>
  <c r="H2323" i="1" s="1"/>
  <c r="H2322" i="1" s="1" a="1"/>
  <c r="H2322" i="1" s="1"/>
  <c r="H2326" i="1" a="1"/>
  <c r="H2326" i="1" s="1"/>
  <c r="M2326" i="1" a="1"/>
  <c r="M2326" i="1"/>
  <c r="P2326" i="1" a="1"/>
  <c r="P2326" i="1" s="1"/>
  <c r="O2326" i="1" a="1"/>
  <c r="O2326" i="1"/>
  <c r="F2326" i="1" a="1"/>
  <c r="F2326" i="1" s="1"/>
  <c r="N2326" i="1" a="1"/>
  <c r="N2326" i="1" s="1"/>
  <c r="L2326" i="1" a="1"/>
  <c r="L2326" i="1" s="1"/>
  <c r="I2326" i="1" a="1"/>
  <c r="I2326" i="1"/>
  <c r="K2326" i="1" a="1"/>
  <c r="K2326" i="1"/>
  <c r="Q2325" i="1" a="1"/>
  <c r="Q2325" i="1" s="1"/>
  <c r="O2325" i="1" a="1"/>
  <c r="O2325" i="1"/>
  <c r="K2323" i="1" a="1"/>
  <c r="K2323" i="1"/>
  <c r="K2322" i="1" s="1" a="1"/>
  <c r="K2322" i="1" s="1"/>
  <c r="N2323" i="1" a="1"/>
  <c r="N2323" i="1" s="1"/>
  <c r="N2322" i="1" s="1" a="1"/>
  <c r="N2322" i="1" s="1"/>
  <c r="J2325" i="1" a="1"/>
  <c r="J2325" i="1" s="1"/>
  <c r="O2320" i="1" a="1"/>
  <c r="O2320" i="1" s="1"/>
  <c r="G2319" i="1" a="1"/>
  <c r="G2319" i="1"/>
  <c r="I2317" i="1" a="1"/>
  <c r="I2317" i="1"/>
  <c r="F2319" i="1" a="1"/>
  <c r="F2319" i="1" s="1"/>
  <c r="Q2317" i="1" a="1"/>
  <c r="Q2317" i="1" s="1"/>
  <c r="O2317" i="1" a="1"/>
  <c r="O2317" i="1" s="1"/>
  <c r="N2317" i="1" a="1"/>
  <c r="N2317" i="1"/>
  <c r="G2317" i="1" a="1"/>
  <c r="G2317" i="1"/>
  <c r="O2314" i="1" a="1"/>
  <c r="O2314" i="1"/>
  <c r="M2316" i="1" a="1"/>
  <c r="M2316" i="1"/>
  <c r="H2314" i="1" a="1"/>
  <c r="H2314" i="1" s="1"/>
  <c r="H2316" i="1" a="1"/>
  <c r="H2316" i="1"/>
  <c r="P2314" i="1" a="1"/>
  <c r="P2314" i="1" s="1"/>
  <c r="L2314" i="1" a="1"/>
  <c r="L2314" i="1" s="1"/>
  <c r="F2314" i="1" a="1"/>
  <c r="F2314" i="1" s="1"/>
  <c r="N2314" i="1" a="1"/>
  <c r="N2314" i="1" s="1"/>
  <c r="F2320" i="1" a="1"/>
  <c r="F2320" i="1"/>
  <c r="H2319" i="1" a="1"/>
  <c r="H2319" i="1"/>
  <c r="K2314" i="1" a="1"/>
  <c r="K2314" i="1"/>
  <c r="G2316" i="1" a="1"/>
  <c r="G2316" i="1"/>
  <c r="F2317" i="1" a="1"/>
  <c r="F2317" i="1"/>
  <c r="P2316" i="1" a="1"/>
  <c r="P2316" i="1" s="1"/>
  <c r="O2316" i="1" a="1"/>
  <c r="O2316" i="1"/>
  <c r="I2316" i="1" a="1"/>
  <c r="I2316" i="1" s="1"/>
  <c r="L2316" i="1" a="1"/>
  <c r="L2316" i="1"/>
  <c r="Q2314" i="1" a="1"/>
  <c r="Q2314" i="1" s="1"/>
  <c r="M2314" i="1" a="1"/>
  <c r="M2314" i="1"/>
  <c r="J2314" i="1" a="1"/>
  <c r="J2314" i="1"/>
  <c r="G2314" i="1" a="1"/>
  <c r="G2314" i="1"/>
  <c r="I2314" i="1" a="1"/>
  <c r="I2314" i="1" s="1"/>
  <c r="H2317" i="1" a="1"/>
  <c r="H2317" i="1" s="1"/>
  <c r="F2316" i="1" a="1"/>
  <c r="F2316" i="1"/>
  <c r="K2316" i="1" a="1"/>
  <c r="K2316" i="1"/>
  <c r="L2317" i="1" a="1"/>
  <c r="L2317" i="1"/>
  <c r="N2320" i="1" a="1"/>
  <c r="N2320" i="1" s="1"/>
  <c r="N2319" i="1" s="1" a="1"/>
  <c r="N2319" i="1" s="1"/>
  <c r="M2320" i="1" a="1"/>
  <c r="M2320" i="1" s="1"/>
  <c r="M2319" i="1" s="1" a="1"/>
  <c r="M2319" i="1" s="1"/>
  <c r="K2317" i="1" a="1"/>
  <c r="K2317" i="1" s="1"/>
  <c r="J2316" i="1" a="1"/>
  <c r="J2316" i="1" s="1"/>
  <c r="L2320" i="1" a="1"/>
  <c r="L2320" i="1"/>
  <c r="L2319" i="1" s="1" a="1"/>
  <c r="L2319" i="1" s="1"/>
  <c r="Q2319" i="1" a="1"/>
  <c r="Q2319" i="1" s="1"/>
  <c r="K2320" i="1" a="1"/>
  <c r="K2320" i="1" s="1"/>
  <c r="K2319" i="1" s="1" a="1"/>
  <c r="K2319" i="1" s="1"/>
  <c r="J2320" i="1" a="1"/>
  <c r="J2320" i="1" s="1"/>
  <c r="J2319" i="1" s="1" a="1"/>
  <c r="J2319" i="1" s="1"/>
  <c r="I2320" i="1" a="1"/>
  <c r="I2320" i="1" s="1"/>
  <c r="I2319" i="1" s="1" a="1"/>
  <c r="I2319" i="1" s="1"/>
  <c r="H2320" i="1" a="1"/>
  <c r="H2320" i="1" s="1"/>
  <c r="G2320" i="1" a="1"/>
  <c r="G2320" i="1"/>
  <c r="Q2316" i="1" a="1"/>
  <c r="Q2316" i="1"/>
  <c r="P2319" i="1" a="1"/>
  <c r="P2319" i="1" s="1"/>
  <c r="O2319" i="1" a="1"/>
  <c r="O2319" i="1" s="1"/>
  <c r="P2317" i="1" a="1"/>
  <c r="P2317" i="1"/>
  <c r="M2317" i="1" a="1"/>
  <c r="M2317" i="1"/>
  <c r="N2316" i="1" a="1"/>
  <c r="N2316" i="1" s="1"/>
  <c r="J2317" i="1" a="1"/>
  <c r="J2317" i="1"/>
  <c r="H639" i="1" a="1"/>
  <c r="H639" i="1"/>
  <c r="I638" i="1" a="1"/>
  <c r="I638" i="1"/>
  <c r="F640" i="1" a="1"/>
  <c r="F640" i="1" s="1"/>
  <c r="K643" i="1" a="1"/>
  <c r="K643" i="1" s="1"/>
  <c r="P638" i="1" a="1"/>
  <c r="P638" i="1" s="1"/>
  <c r="J643" i="1" a="1"/>
  <c r="J643" i="1" s="1"/>
  <c r="I643" i="1" a="1"/>
  <c r="I643" i="1" s="1"/>
  <c r="F642" i="1" a="1"/>
  <c r="F642" i="1"/>
  <c r="H643" i="1" a="1"/>
  <c r="H643" i="1"/>
  <c r="G643" i="1" a="1"/>
  <c r="G643" i="1"/>
  <c r="F643" i="1" a="1"/>
  <c r="F643" i="1"/>
  <c r="L638" i="1" a="1"/>
  <c r="L638" i="1"/>
  <c r="L642" i="1" a="1"/>
  <c r="L642" i="1" s="1"/>
  <c r="Q640" i="1" a="1"/>
  <c r="Q640" i="1"/>
  <c r="I639" i="1" a="1"/>
  <c r="I639" i="1"/>
  <c r="Q638" i="1" a="1"/>
  <c r="Q638" i="1"/>
  <c r="O640" i="1" a="1"/>
  <c r="O640" i="1" s="1"/>
  <c r="N637" i="1" a="1"/>
  <c r="N637" i="1" s="1"/>
  <c r="H638" i="1" a="1"/>
  <c r="H638" i="1" s="1"/>
  <c r="H640" i="1" a="1"/>
  <c r="H640" i="1"/>
  <c r="M639" i="1" a="1"/>
  <c r="M639" i="1" s="1"/>
  <c r="Q642" i="1" a="1"/>
  <c r="Q642" i="1"/>
  <c r="P642" i="1" a="1"/>
  <c r="P642" i="1"/>
  <c r="O642" i="1" a="1"/>
  <c r="O642" i="1"/>
  <c r="N640" i="1" a="1"/>
  <c r="N640" i="1"/>
  <c r="N642" i="1" a="1"/>
  <c r="N642" i="1"/>
  <c r="G639" i="1" a="1"/>
  <c r="G639" i="1" s="1"/>
  <c r="J642" i="1" a="1"/>
  <c r="J642" i="1"/>
  <c r="I642" i="1" a="1"/>
  <c r="I642" i="1" s="1"/>
  <c r="L640" i="1" a="1"/>
  <c r="L640" i="1" s="1"/>
  <c r="K638" i="1" a="1"/>
  <c r="K638" i="1" s="1"/>
  <c r="J638" i="1" a="1"/>
  <c r="J638" i="1"/>
  <c r="F638" i="1" a="1"/>
  <c r="F638" i="1"/>
  <c r="G638" i="1" a="1"/>
  <c r="G638" i="1" s="1"/>
  <c r="H642" i="1" a="1"/>
  <c r="H642" i="1" s="1"/>
  <c r="P640" i="1" a="1"/>
  <c r="P640" i="1" s="1"/>
  <c r="F639" i="1" a="1"/>
  <c r="F639" i="1"/>
  <c r="O639" i="1" a="1"/>
  <c r="O639" i="1"/>
  <c r="K642" i="1" a="1"/>
  <c r="K642" i="1"/>
  <c r="J640" i="1" a="1"/>
  <c r="J640" i="1"/>
  <c r="I640" i="1" a="1"/>
  <c r="I640" i="1" s="1"/>
  <c r="O638" i="1" a="1"/>
  <c r="O638" i="1"/>
  <c r="N639" i="1" a="1"/>
  <c r="N639" i="1"/>
  <c r="G642" i="1" a="1"/>
  <c r="G642" i="1"/>
  <c r="K640" i="1" a="1"/>
  <c r="K640" i="1" s="1"/>
  <c r="Q639" i="1" a="1"/>
  <c r="Q639" i="1" s="1"/>
  <c r="G640" i="1" a="1"/>
  <c r="G640" i="1" s="1"/>
  <c r="M638" i="1" a="1"/>
  <c r="M638" i="1"/>
  <c r="M642" i="1" a="1"/>
  <c r="M642" i="1"/>
  <c r="N638" i="1" a="1"/>
  <c r="N638" i="1" s="1"/>
  <c r="P637" i="1" a="1"/>
  <c r="P637" i="1"/>
  <c r="Q637" i="1" a="1"/>
  <c r="Q637" i="1"/>
  <c r="O637" i="1" a="1"/>
  <c r="O637" i="1"/>
  <c r="M640" i="1" a="1"/>
  <c r="M640" i="1"/>
  <c r="P639" i="1" a="1"/>
  <c r="P639" i="1" s="1"/>
  <c r="L639" i="1" a="1"/>
  <c r="L639" i="1"/>
  <c r="J639" i="1" a="1"/>
  <c r="J639" i="1"/>
  <c r="K639" i="1" a="1"/>
  <c r="K639" i="1"/>
  <c r="P633" i="1" a="1"/>
  <c r="P633" i="1"/>
  <c r="F637" i="1" a="1"/>
  <c r="F637" i="1" s="1"/>
  <c r="H635" i="1" a="1"/>
  <c r="H635" i="1" s="1"/>
  <c r="Q633" i="1" a="1"/>
  <c r="Q633" i="1" s="1"/>
  <c r="L633" i="1" a="1"/>
  <c r="L633" i="1"/>
  <c r="Q632" i="1" a="1"/>
  <c r="Q632" i="1" s="1"/>
  <c r="O633" i="1" a="1"/>
  <c r="O633" i="1" s="1"/>
  <c r="M637" i="1" a="1"/>
  <c r="M637" i="1"/>
  <c r="G632" i="1" a="1"/>
  <c r="G632" i="1" s="1"/>
  <c r="L637" i="1" a="1"/>
  <c r="L637" i="1" s="1"/>
  <c r="K637" i="1" a="1"/>
  <c r="K637" i="1" s="1"/>
  <c r="J637" i="1" a="1"/>
  <c r="J637" i="1"/>
  <c r="H637" i="1" a="1"/>
  <c r="H637" i="1"/>
  <c r="N635" i="1" a="1"/>
  <c r="N635" i="1" s="1"/>
  <c r="K632" i="1" a="1"/>
  <c r="K632" i="1"/>
  <c r="J633" i="1" a="1"/>
  <c r="J633" i="1"/>
  <c r="J635" i="1" a="1"/>
  <c r="J635" i="1"/>
  <c r="J632" i="1" a="1"/>
  <c r="J632" i="1"/>
  <c r="M632" i="1" a="1"/>
  <c r="M632" i="1" s="1"/>
  <c r="H633" i="1" a="1"/>
  <c r="H633" i="1" s="1"/>
  <c r="G635" i="1" a="1"/>
  <c r="G635" i="1" s="1"/>
  <c r="I635" i="1" a="1"/>
  <c r="I635" i="1"/>
  <c r="N633" i="1" a="1"/>
  <c r="N633" i="1" s="1"/>
  <c r="P630" i="1" a="1"/>
  <c r="P630" i="1" s="1"/>
  <c r="M630" i="1" a="1"/>
  <c r="M630" i="1" s="1"/>
  <c r="G637" i="1" a="1"/>
  <c r="G637" i="1"/>
  <c r="O635" i="1" a="1"/>
  <c r="O635" i="1"/>
  <c r="I632" i="1" a="1"/>
  <c r="I632" i="1"/>
  <c r="L635" i="1" a="1"/>
  <c r="L635" i="1" s="1"/>
  <c r="G633" i="1" a="1"/>
  <c r="G633" i="1"/>
  <c r="M635" i="1" a="1"/>
  <c r="M635" i="1" s="1"/>
  <c r="K635" i="1" a="1"/>
  <c r="K635" i="1"/>
  <c r="F635" i="1" a="1"/>
  <c r="F635" i="1" s="1"/>
  <c r="H632" i="1" a="1"/>
  <c r="H632" i="1"/>
  <c r="O630" i="1" a="1"/>
  <c r="O630" i="1" s="1"/>
  <c r="L632" i="1" a="1"/>
  <c r="L632" i="1" s="1"/>
  <c r="Q630" i="1" a="1"/>
  <c r="Q630" i="1"/>
  <c r="P632" i="1" a="1"/>
  <c r="P632" i="1" s="1"/>
  <c r="M633" i="1" a="1"/>
  <c r="M633" i="1"/>
  <c r="N632" i="1" a="1"/>
  <c r="N632" i="1"/>
  <c r="I633" i="1" a="1"/>
  <c r="I633" i="1"/>
  <c r="F632" i="1" a="1"/>
  <c r="F632" i="1"/>
  <c r="N630" i="1" a="1"/>
  <c r="N630" i="1"/>
  <c r="L630" i="1" a="1"/>
  <c r="L630" i="1" s="1"/>
  <c r="F633" i="1" a="1"/>
  <c r="F633" i="1"/>
  <c r="O632" i="1" a="1"/>
  <c r="O632" i="1"/>
  <c r="P635" i="1" a="1"/>
  <c r="P635" i="1" s="1"/>
  <c r="Q635" i="1" a="1"/>
  <c r="Q635" i="1"/>
  <c r="I637" i="1" a="1"/>
  <c r="I637" i="1" s="1"/>
  <c r="K633" i="1" a="1"/>
  <c r="K633" i="1" s="1"/>
  <c r="M628" i="1" a="1"/>
  <c r="M628" i="1"/>
  <c r="L627" i="1" a="1"/>
  <c r="L627" i="1" s="1"/>
  <c r="M625" i="1" a="1"/>
  <c r="M625" i="1" s="1"/>
  <c r="H628" i="1" a="1"/>
  <c r="H628" i="1"/>
  <c r="F628" i="1" a="1"/>
  <c r="F628" i="1"/>
  <c r="F630" i="1" a="1"/>
  <c r="F630" i="1"/>
  <c r="Q629" i="1" a="1"/>
  <c r="Q629" i="1"/>
  <c r="K630" i="1" a="1"/>
  <c r="K630" i="1"/>
  <c r="J630" i="1" a="1"/>
  <c r="J630" i="1" s="1"/>
  <c r="O628" i="1" a="1"/>
  <c r="O628" i="1"/>
  <c r="P627" i="1" a="1"/>
  <c r="P627" i="1"/>
  <c r="Q627" i="1" a="1"/>
  <c r="Q627" i="1"/>
  <c r="P625" i="1" a="1"/>
  <c r="P625" i="1" s="1"/>
  <c r="I630" i="1" a="1"/>
  <c r="I630" i="1" s="1"/>
  <c r="O629" i="1" a="1"/>
  <c r="O629" i="1"/>
  <c r="I627" i="1" a="1"/>
  <c r="I627" i="1" s="1"/>
  <c r="I625" i="1" a="1"/>
  <c r="I625" i="1"/>
  <c r="L628" i="1" a="1"/>
  <c r="L628" i="1" s="1"/>
  <c r="N627" i="1" a="1"/>
  <c r="N627" i="1"/>
  <c r="G629" i="1" a="1"/>
  <c r="G629" i="1"/>
  <c r="O627" i="1" a="1"/>
  <c r="O627" i="1"/>
  <c r="G630" i="1" a="1"/>
  <c r="G630" i="1"/>
  <c r="N629" i="1" a="1"/>
  <c r="N629" i="1"/>
  <c r="I629" i="1" a="1"/>
  <c r="I629" i="1" s="1"/>
  <c r="J629" i="1" a="1"/>
  <c r="J629" i="1" s="1"/>
  <c r="P628" i="1" a="1"/>
  <c r="P628" i="1"/>
  <c r="K628" i="1" a="1"/>
  <c r="K628" i="1" s="1"/>
  <c r="H630" i="1" a="1"/>
  <c r="H630" i="1" s="1"/>
  <c r="P629" i="1" a="1"/>
  <c r="P629" i="1"/>
  <c r="M629" i="1" a="1"/>
  <c r="M629" i="1" s="1"/>
  <c r="H629" i="1" a="1"/>
  <c r="H629" i="1"/>
  <c r="F629" i="1" a="1"/>
  <c r="F629" i="1" s="1"/>
  <c r="I628" i="1" a="1"/>
  <c r="I628" i="1" s="1"/>
  <c r="M627" i="1" a="1"/>
  <c r="M627" i="1"/>
  <c r="J628" i="1" a="1"/>
  <c r="J628" i="1"/>
  <c r="L629" i="1" a="1"/>
  <c r="L629" i="1"/>
  <c r="K629" i="1" a="1"/>
  <c r="K629" i="1"/>
  <c r="N625" i="1" a="1"/>
  <c r="N625" i="1"/>
  <c r="Q628" i="1" a="1"/>
  <c r="Q628" i="1" s="1"/>
  <c r="L625" i="1" a="1"/>
  <c r="L625" i="1" s="1"/>
  <c r="J627" i="1" a="1"/>
  <c r="J627" i="1" s="1"/>
  <c r="P623" i="1" a="1"/>
  <c r="P623" i="1" s="1"/>
  <c r="H627" i="1" a="1"/>
  <c r="H627" i="1"/>
  <c r="N628" i="1" a="1"/>
  <c r="N628" i="1"/>
  <c r="K627" i="1" a="1"/>
  <c r="K627" i="1"/>
  <c r="G627" i="1" a="1"/>
  <c r="G627" i="1" s="1"/>
  <c r="K625" i="1" a="1"/>
  <c r="K625" i="1"/>
  <c r="G625" i="1" a="1"/>
  <c r="G625" i="1" s="1"/>
  <c r="F627" i="1" a="1"/>
  <c r="F627" i="1"/>
  <c r="G628" i="1" a="1"/>
  <c r="G628" i="1"/>
  <c r="Q623" i="1" a="1"/>
  <c r="Q623" i="1"/>
  <c r="J625" i="1" a="1"/>
  <c r="J625" i="1"/>
  <c r="Q625" i="1" a="1"/>
  <c r="Q625" i="1"/>
  <c r="F625" i="1" a="1"/>
  <c r="F625" i="1" s="1"/>
  <c r="O625" i="1" a="1"/>
  <c r="O625" i="1" s="1"/>
  <c r="H625" i="1" a="1"/>
  <c r="H625" i="1" s="1"/>
  <c r="G619" i="1" a="1"/>
  <c r="G619" i="1"/>
  <c r="F619" i="1" a="1"/>
  <c r="F619" i="1" s="1"/>
  <c r="J622" i="1" a="1"/>
  <c r="J622" i="1"/>
  <c r="F620" i="1" a="1"/>
  <c r="F620" i="1"/>
  <c r="H622" i="1" a="1"/>
  <c r="H622" i="1"/>
  <c r="Q617" i="1" a="1"/>
  <c r="Q617" i="1" s="1"/>
  <c r="I622" i="1" a="1"/>
  <c r="I622" i="1" s="1"/>
  <c r="O620" i="1" a="1"/>
  <c r="O620" i="1"/>
  <c r="P618" i="1" a="1"/>
  <c r="P618" i="1"/>
  <c r="N620" i="1" a="1"/>
  <c r="N620" i="1"/>
  <c r="K620" i="1" a="1"/>
  <c r="K620" i="1"/>
  <c r="G620" i="1" a="1"/>
  <c r="G620" i="1"/>
  <c r="L619" i="1" a="1"/>
  <c r="L619" i="1" s="1"/>
  <c r="I619" i="1" a="1"/>
  <c r="I619" i="1" s="1"/>
  <c r="Q619" i="1" a="1"/>
  <c r="Q619" i="1"/>
  <c r="H619" i="1" a="1"/>
  <c r="H619" i="1"/>
  <c r="G618" i="1" a="1"/>
  <c r="G618" i="1"/>
  <c r="H620" i="1" a="1"/>
  <c r="H620" i="1" s="1"/>
  <c r="O618" i="1" a="1"/>
  <c r="O618" i="1"/>
  <c r="M619" i="1" a="1"/>
  <c r="M619" i="1" s="1"/>
  <c r="I618" i="1" a="1"/>
  <c r="I618" i="1"/>
  <c r="F622" i="1" a="1"/>
  <c r="F622" i="1" s="1"/>
  <c r="L620" i="1" a="1"/>
  <c r="L620" i="1"/>
  <c r="J619" i="1" a="1"/>
  <c r="J619" i="1"/>
  <c r="K618" i="1" a="1"/>
  <c r="K618" i="1"/>
  <c r="K619" i="1" a="1"/>
  <c r="K619" i="1"/>
  <c r="M618" i="1" a="1"/>
  <c r="M618" i="1" s="1"/>
  <c r="O623" i="1" a="1"/>
  <c r="O623" i="1" s="1"/>
  <c r="N623" i="1" a="1"/>
  <c r="N623" i="1"/>
  <c r="M623" i="1" a="1"/>
  <c r="M623" i="1"/>
  <c r="H618" i="1" a="1"/>
  <c r="H618" i="1" s="1"/>
  <c r="L623" i="1" a="1"/>
  <c r="L623" i="1" s="1"/>
  <c r="J620" i="1" a="1"/>
  <c r="J620" i="1" s="1"/>
  <c r="N619" i="1" a="1"/>
  <c r="N619" i="1"/>
  <c r="K623" i="1" a="1"/>
  <c r="K623" i="1"/>
  <c r="J623" i="1" a="1"/>
  <c r="J623" i="1"/>
  <c r="M617" i="1" a="1"/>
  <c r="M617" i="1" s="1"/>
  <c r="O619" i="1" a="1"/>
  <c r="O619" i="1"/>
  <c r="G622" i="1" a="1"/>
  <c r="G622" i="1"/>
  <c r="I623" i="1" a="1"/>
  <c r="I623" i="1"/>
  <c r="O622" i="1" a="1"/>
  <c r="O622" i="1" s="1"/>
  <c r="H623" i="1" a="1"/>
  <c r="H623" i="1" s="1"/>
  <c r="G623" i="1" a="1"/>
  <c r="G623" i="1"/>
  <c r="F623" i="1" a="1"/>
  <c r="F623" i="1" s="1"/>
  <c r="Q620" i="1" a="1"/>
  <c r="Q620" i="1"/>
  <c r="Q622" i="1" a="1"/>
  <c r="Q622" i="1"/>
  <c r="P622" i="1" a="1"/>
  <c r="P622" i="1" s="1"/>
  <c r="N622" i="1" a="1"/>
  <c r="N622" i="1" s="1"/>
  <c r="M622" i="1" a="1"/>
  <c r="M622" i="1" s="1"/>
  <c r="P620" i="1" a="1"/>
  <c r="P620" i="1"/>
  <c r="L622" i="1" a="1"/>
  <c r="L622" i="1"/>
  <c r="J618" i="1" a="1"/>
  <c r="J618" i="1" s="1"/>
  <c r="P617" i="1" a="1"/>
  <c r="P617" i="1"/>
  <c r="K622" i="1" a="1"/>
  <c r="K622" i="1"/>
  <c r="N617" i="1" a="1"/>
  <c r="N617" i="1" s="1"/>
  <c r="M620" i="1" a="1"/>
  <c r="M620" i="1" s="1"/>
  <c r="I620" i="1" a="1"/>
  <c r="I620" i="1"/>
  <c r="P619" i="1" a="1"/>
  <c r="P619" i="1"/>
  <c r="Q618" i="1" a="1"/>
  <c r="Q618" i="1" s="1"/>
  <c r="L617" i="1" a="1"/>
  <c r="L617" i="1"/>
  <c r="N618" i="1" a="1"/>
  <c r="N618" i="1"/>
  <c r="L618" i="1" a="1"/>
  <c r="L618" i="1"/>
  <c r="F618" i="1" a="1"/>
  <c r="F618" i="1" s="1"/>
  <c r="O617" i="1" a="1"/>
  <c r="O617" i="1" s="1"/>
  <c r="J607" i="1" a="1"/>
  <c r="J607" i="1" s="1"/>
  <c r="M609" i="1" a="1"/>
  <c r="M609" i="1"/>
  <c r="L610" i="1" a="1"/>
  <c r="L610" i="1" s="1"/>
  <c r="P606" i="1" a="1"/>
  <c r="P606" i="1"/>
  <c r="F610" i="1" a="1"/>
  <c r="F610" i="1" s="1"/>
  <c r="O607" i="1" a="1"/>
  <c r="O607" i="1" s="1"/>
  <c r="G607" i="1" a="1"/>
  <c r="G607" i="1"/>
  <c r="O610" i="1" a="1"/>
  <c r="O610" i="1"/>
  <c r="H610" i="1" a="1"/>
  <c r="H610" i="1"/>
  <c r="N609" i="1" a="1"/>
  <c r="N609" i="1" s="1"/>
  <c r="Q610" i="1" a="1"/>
  <c r="Q610" i="1" s="1"/>
  <c r="J610" i="1" a="1"/>
  <c r="J610" i="1"/>
  <c r="I610" i="1" a="1"/>
  <c r="I610" i="1"/>
  <c r="I609" i="1" a="1"/>
  <c r="I609" i="1"/>
  <c r="I607" i="1" a="1"/>
  <c r="I607" i="1" s="1"/>
  <c r="Q607" i="1" a="1"/>
  <c r="Q607" i="1" s="1"/>
  <c r="K607" i="1" a="1"/>
  <c r="K607" i="1" s="1"/>
  <c r="Q609" i="1" a="1"/>
  <c r="Q609" i="1" s="1"/>
  <c r="H609" i="1" a="1"/>
  <c r="H609" i="1" s="1"/>
  <c r="L609" i="1" a="1"/>
  <c r="L609" i="1" s="1"/>
  <c r="F607" i="1" a="1"/>
  <c r="F607" i="1"/>
  <c r="Q606" i="1" a="1"/>
  <c r="Q606" i="1"/>
  <c r="J609" i="1" a="1"/>
  <c r="J609" i="1"/>
  <c r="K617" i="1" a="1"/>
  <c r="K617" i="1"/>
  <c r="J617" i="1" a="1"/>
  <c r="J617" i="1" s="1"/>
  <c r="F617" i="1" a="1"/>
  <c r="F617" i="1"/>
  <c r="O609" i="1" a="1"/>
  <c r="O609" i="1" s="1"/>
  <c r="G609" i="1" a="1"/>
  <c r="G609" i="1"/>
  <c r="I617" i="1" a="1"/>
  <c r="I617" i="1"/>
  <c r="G617" i="1" a="1"/>
  <c r="G617" i="1"/>
  <c r="H617" i="1" a="1"/>
  <c r="H617" i="1" s="1"/>
  <c r="G610" i="1" a="1"/>
  <c r="G610" i="1" s="1"/>
  <c r="M610" i="1" a="1"/>
  <c r="M610" i="1" s="1"/>
  <c r="N607" i="1" a="1"/>
  <c r="N607" i="1" s="1"/>
  <c r="P607" i="1" a="1"/>
  <c r="P607" i="1"/>
  <c r="L607" i="1" a="1"/>
  <c r="L607" i="1"/>
  <c r="P610" i="1" a="1"/>
  <c r="P610" i="1"/>
  <c r="H607" i="1" a="1"/>
  <c r="H607" i="1"/>
  <c r="N610" i="1" a="1"/>
  <c r="N610" i="1"/>
  <c r="K610" i="1" a="1"/>
  <c r="K610" i="1" s="1"/>
  <c r="P609" i="1" a="1"/>
  <c r="P609" i="1"/>
  <c r="F609" i="1" a="1"/>
  <c r="F609" i="1"/>
  <c r="K609" i="1" a="1"/>
  <c r="K609" i="1" s="1"/>
  <c r="M607" i="1" a="1"/>
  <c r="M607" i="1" s="1"/>
  <c r="I596" i="1" a="1"/>
  <c r="I596" i="1" s="1"/>
  <c r="G603" i="1" a="1"/>
  <c r="G603" i="1"/>
  <c r="M602" i="1" a="1"/>
  <c r="M602" i="1" s="1"/>
  <c r="N602" i="1" a="1"/>
  <c r="N602" i="1" s="1"/>
  <c r="N596" i="1" a="1"/>
  <c r="N596" i="1"/>
  <c r="L606" i="1" a="1"/>
  <c r="L606" i="1"/>
  <c r="Q596" i="1" a="1"/>
  <c r="Q596" i="1"/>
  <c r="O603" i="1" a="1"/>
  <c r="O603" i="1"/>
  <c r="Q602" i="1" a="1"/>
  <c r="Q602" i="1"/>
  <c r="I602" i="1" a="1"/>
  <c r="I602" i="1"/>
  <c r="F603" i="1" a="1"/>
  <c r="F603" i="1" s="1"/>
  <c r="O606" i="1" a="1"/>
  <c r="O606" i="1" s="1"/>
  <c r="M606" i="1" a="1"/>
  <c r="M606" i="1"/>
  <c r="N603" i="1" a="1"/>
  <c r="N603" i="1" s="1"/>
  <c r="K603" i="1" a="1"/>
  <c r="K603" i="1"/>
  <c r="J603" i="1" a="1"/>
  <c r="J603" i="1"/>
  <c r="H603" i="1" a="1"/>
  <c r="H603" i="1" s="1"/>
  <c r="K602" i="1" a="1"/>
  <c r="K602" i="1" s="1"/>
  <c r="M596" i="1" a="1"/>
  <c r="M596" i="1"/>
  <c r="L596" i="1" a="1"/>
  <c r="L596" i="1" s="1"/>
  <c r="J596" i="1" a="1"/>
  <c r="J596" i="1"/>
  <c r="P602" i="1" a="1"/>
  <c r="P602" i="1"/>
  <c r="J606" i="1" a="1"/>
  <c r="J606" i="1"/>
  <c r="L602" i="1" a="1"/>
  <c r="L602" i="1"/>
  <c r="O602" i="1" a="1"/>
  <c r="O602" i="1"/>
  <c r="N606" i="1" a="1"/>
  <c r="N606" i="1" s="1"/>
  <c r="K606" i="1" a="1"/>
  <c r="K606" i="1"/>
  <c r="G606" i="1" a="1"/>
  <c r="G606" i="1" s="1"/>
  <c r="H602" i="1" a="1"/>
  <c r="H602" i="1"/>
  <c r="I603" i="1" a="1"/>
  <c r="I603" i="1" s="1"/>
  <c r="H596" i="1" a="1"/>
  <c r="H596" i="1" s="1"/>
  <c r="I606" i="1" a="1"/>
  <c r="I606" i="1" s="1"/>
  <c r="H606" i="1" a="1"/>
  <c r="H606" i="1"/>
  <c r="F606" i="1" a="1"/>
  <c r="F606" i="1"/>
  <c r="J602" i="1" a="1"/>
  <c r="J602" i="1" s="1"/>
  <c r="Q603" i="1" a="1"/>
  <c r="Q603" i="1"/>
  <c r="P603" i="1" a="1"/>
  <c r="P603" i="1"/>
  <c r="L603" i="1" a="1"/>
  <c r="L603" i="1"/>
  <c r="G602" i="1" a="1"/>
  <c r="G602" i="1"/>
  <c r="K596" i="1" a="1"/>
  <c r="K596" i="1"/>
  <c r="O596" i="1" a="1"/>
  <c r="O596" i="1" s="1"/>
  <c r="P596" i="1" a="1"/>
  <c r="P596" i="1" s="1"/>
  <c r="M603" i="1" a="1"/>
  <c r="M603" i="1"/>
  <c r="F602" i="1" a="1"/>
  <c r="F602" i="1" s="1"/>
  <c r="I595" i="1" a="1"/>
  <c r="I595" i="1" s="1"/>
  <c r="K593" i="1" a="1"/>
  <c r="K593" i="1" s="1"/>
  <c r="G595" i="1" a="1"/>
  <c r="G595" i="1"/>
  <c r="Q589" i="1" a="1"/>
  <c r="Q589" i="1"/>
  <c r="N593" i="1" a="1"/>
  <c r="N593" i="1"/>
  <c r="M593" i="1" a="1"/>
  <c r="M593" i="1" s="1"/>
  <c r="F593" i="1" a="1"/>
  <c r="F593" i="1"/>
  <c r="J592" i="1" a="1"/>
  <c r="J592" i="1"/>
  <c r="P592" i="1" a="1"/>
  <c r="P592" i="1"/>
  <c r="J593" i="1" a="1"/>
  <c r="J593" i="1"/>
  <c r="H593" i="1" a="1"/>
  <c r="H593" i="1"/>
  <c r="G593" i="1" a="1"/>
  <c r="G593" i="1" s="1"/>
  <c r="O589" i="1" a="1"/>
  <c r="O589" i="1"/>
  <c r="Q592" i="1" a="1"/>
  <c r="Q592" i="1"/>
  <c r="L592" i="1" a="1"/>
  <c r="L592" i="1" s="1"/>
  <c r="H592" i="1" a="1"/>
  <c r="H592" i="1" s="1"/>
  <c r="N589" i="1" a="1"/>
  <c r="N589" i="1"/>
  <c r="L589" i="1" a="1"/>
  <c r="L589" i="1"/>
  <c r="Q593" i="1" a="1"/>
  <c r="Q593" i="1" s="1"/>
  <c r="P589" i="1" a="1"/>
  <c r="P589" i="1" s="1"/>
  <c r="K589" i="1" a="1"/>
  <c r="K589" i="1" s="1"/>
  <c r="P593" i="1" a="1"/>
  <c r="P593" i="1"/>
  <c r="O592" i="1" a="1"/>
  <c r="O592" i="1"/>
  <c r="M592" i="1" a="1"/>
  <c r="M592" i="1"/>
  <c r="K592" i="1" a="1"/>
  <c r="K592" i="1"/>
  <c r="H595" i="1" a="1"/>
  <c r="H595" i="1"/>
  <c r="I593" i="1" a="1"/>
  <c r="I593" i="1"/>
  <c r="G589" i="1" a="1"/>
  <c r="G589" i="1"/>
  <c r="L593" i="1" a="1"/>
  <c r="L593" i="1" s="1"/>
  <c r="H589" i="1" a="1"/>
  <c r="H589" i="1" s="1"/>
  <c r="G592" i="1" a="1"/>
  <c r="G592" i="1"/>
  <c r="I592" i="1" a="1"/>
  <c r="I592" i="1" s="1"/>
  <c r="N592" i="1" a="1"/>
  <c r="N592" i="1"/>
  <c r="J589" i="1" a="1"/>
  <c r="J589" i="1" s="1"/>
  <c r="O593" i="1" a="1"/>
  <c r="O593" i="1"/>
  <c r="G596" i="1" a="1"/>
  <c r="G596" i="1" s="1"/>
  <c r="F596" i="1" a="1"/>
  <c r="F596" i="1"/>
  <c r="Q595" i="1" a="1"/>
  <c r="Q595" i="1"/>
  <c r="I589" i="1" a="1"/>
  <c r="I589" i="1"/>
  <c r="P595" i="1" a="1"/>
  <c r="P595" i="1"/>
  <c r="O595" i="1" a="1"/>
  <c r="O595" i="1"/>
  <c r="N595" i="1" a="1"/>
  <c r="N595" i="1"/>
  <c r="M595" i="1" a="1"/>
  <c r="M595" i="1" s="1"/>
  <c r="F592" i="1" a="1"/>
  <c r="F592" i="1" s="1"/>
  <c r="M589" i="1" a="1"/>
  <c r="M589" i="1"/>
  <c r="L595" i="1" a="1"/>
  <c r="L595" i="1"/>
  <c r="K595" i="1" a="1"/>
  <c r="K595" i="1"/>
  <c r="F595" i="1" a="1"/>
  <c r="F595" i="1"/>
  <c r="J595" i="1" a="1"/>
  <c r="J595" i="1"/>
  <c r="P588" i="1" a="1"/>
  <c r="P588" i="1" s="1"/>
  <c r="M585" i="1" a="1"/>
  <c r="M585" i="1" s="1"/>
  <c r="O588" i="1" a="1"/>
  <c r="O588" i="1"/>
  <c r="N588" i="1" a="1"/>
  <c r="N588" i="1"/>
  <c r="M588" i="1" a="1"/>
  <c r="M588" i="1"/>
  <c r="O584" i="1" a="1"/>
  <c r="O584" i="1"/>
  <c r="H588" i="1" a="1"/>
  <c r="H588" i="1"/>
  <c r="L588" i="1" a="1"/>
  <c r="L588" i="1" s="1"/>
  <c r="Q584" i="1" a="1"/>
  <c r="Q584" i="1" s="1"/>
  <c r="J588" i="1" a="1"/>
  <c r="J588" i="1"/>
  <c r="F588" i="1" a="1"/>
  <c r="F588" i="1"/>
  <c r="P584" i="1" a="1"/>
  <c r="P584" i="1" s="1"/>
  <c r="P585" i="1" a="1"/>
  <c r="P585" i="1"/>
  <c r="O585" i="1" a="1"/>
  <c r="O585" i="1" s="1"/>
  <c r="J585" i="1" a="1"/>
  <c r="J585" i="1"/>
  <c r="J584" i="1" a="1"/>
  <c r="J584" i="1" s="1"/>
  <c r="K588" i="1" a="1"/>
  <c r="K588" i="1" s="1"/>
  <c r="I588" i="1" a="1"/>
  <c r="I588" i="1"/>
  <c r="G588" i="1" a="1"/>
  <c r="G588" i="1"/>
  <c r="N585" i="1" a="1"/>
  <c r="N585" i="1"/>
  <c r="I585" i="1" a="1"/>
  <c r="I585" i="1"/>
  <c r="F584" i="1" a="1"/>
  <c r="F584" i="1" s="1"/>
  <c r="Q585" i="1" a="1"/>
  <c r="Q585" i="1" s="1"/>
  <c r="K585" i="1" a="1"/>
  <c r="K585" i="1"/>
  <c r="F585" i="1" a="1"/>
  <c r="F585" i="1"/>
  <c r="M584" i="1" a="1"/>
  <c r="M584" i="1" s="1"/>
  <c r="I584" i="1" a="1"/>
  <c r="I584" i="1"/>
  <c r="L585" i="1" a="1"/>
  <c r="L585" i="1"/>
  <c r="L584" i="1" a="1"/>
  <c r="L584" i="1"/>
  <c r="K584" i="1" a="1"/>
  <c r="K584" i="1"/>
  <c r="G585" i="1" a="1"/>
  <c r="G585" i="1"/>
  <c r="N584" i="1" a="1"/>
  <c r="N584" i="1" s="1"/>
  <c r="H584" i="1" a="1"/>
  <c r="H584" i="1"/>
  <c r="H585" i="1" a="1"/>
  <c r="H585" i="1"/>
  <c r="G584" i="1" a="1"/>
  <c r="G584" i="1"/>
  <c r="F589" i="1" a="1"/>
  <c r="F589" i="1" s="1"/>
  <c r="Q588" i="1" a="1"/>
  <c r="Q588" i="1" s="1"/>
  <c r="Q19" i="1"/>
  <c r="P19" i="1"/>
  <c r="O19" i="1"/>
  <c r="N19" i="1"/>
  <c r="M19" i="1"/>
  <c r="L19" i="1"/>
  <c r="K19" i="1"/>
  <c r="J19" i="1"/>
  <c r="J18" i="1" s="1"/>
  <c r="I19" i="1"/>
  <c r="I18" i="1" s="1"/>
  <c r="H19" i="1"/>
  <c r="H18" i="1" s="1"/>
  <c r="G19" i="1"/>
  <c r="G18" i="1" s="1"/>
  <c r="F19" i="1"/>
  <c r="F18" i="1" s="1"/>
  <c r="Q18" i="1"/>
  <c r="P18" i="1"/>
  <c r="O18" i="1"/>
  <c r="N18" i="1"/>
  <c r="M18" i="1"/>
  <c r="L18" i="1"/>
  <c r="K18" i="1"/>
  <c r="N52" i="1" a="1"/>
  <c r="N52" i="1" s="1"/>
  <c r="M52" i="1" a="1"/>
  <c r="M52" i="1" s="1"/>
  <c r="H52" i="1" a="1"/>
  <c r="H52" i="1"/>
  <c r="L52" i="1" a="1"/>
  <c r="L52" i="1"/>
  <c r="J52" i="1" a="1"/>
  <c r="J52" i="1"/>
  <c r="I52" i="1" a="1"/>
  <c r="I52" i="1"/>
  <c r="G52" i="1" a="1"/>
  <c r="G52" i="1"/>
  <c r="F52" i="1" a="1"/>
  <c r="F52" i="1" s="1"/>
  <c r="P52" i="1" a="1"/>
  <c r="P52" i="1"/>
  <c r="O52" i="1" a="1"/>
  <c r="O52" i="1" s="1"/>
  <c r="K52" i="1" a="1"/>
  <c r="K52" i="1"/>
  <c r="H15" i="1" a="1"/>
  <c r="H15" i="1"/>
  <c r="G15" i="1" a="1"/>
  <c r="G15" i="1" s="1"/>
  <c r="G14" i="1" a="1"/>
  <c r="G14" i="1"/>
  <c r="O14" i="1" a="1"/>
  <c r="O14" i="1" s="1"/>
  <c r="F15" i="1" a="1"/>
  <c r="F15" i="1" s="1"/>
  <c r="J15" i="1" a="1"/>
  <c r="J15" i="1"/>
  <c r="H14" i="1" a="1"/>
  <c r="H14" i="1"/>
  <c r="M15" i="1" a="1"/>
  <c r="M15" i="1"/>
  <c r="L14" i="1" a="1"/>
  <c r="L14" i="1"/>
  <c r="N13" i="1" a="1"/>
  <c r="N13" i="1" s="1"/>
  <c r="O15" i="1" a="1"/>
  <c r="O15" i="1" s="1"/>
  <c r="O13" i="1" a="1"/>
  <c r="O13" i="1"/>
  <c r="G13" i="1" a="1"/>
  <c r="G13" i="1"/>
  <c r="J14" i="1" a="1"/>
  <c r="J14" i="1"/>
  <c r="Q14" i="1" a="1"/>
  <c r="Q14" i="1" s="1"/>
  <c r="K13" i="1" a="1"/>
  <c r="K13" i="1" s="1"/>
  <c r="H13" i="1" a="1"/>
  <c r="H13" i="1" s="1"/>
  <c r="P13" i="1" a="1"/>
  <c r="P13" i="1" s="1"/>
  <c r="N15" i="1" a="1"/>
  <c r="N15" i="1" s="1"/>
  <c r="F14" i="1" a="1"/>
  <c r="F14" i="1"/>
  <c r="M13" i="1" a="1"/>
  <c r="M13" i="1"/>
  <c r="M14" i="1" a="1"/>
  <c r="M14" i="1"/>
  <c r="J13" i="1" a="1"/>
  <c r="J13" i="1"/>
  <c r="P15" i="1" a="1"/>
  <c r="P15" i="1" s="1"/>
  <c r="I13" i="1" a="1"/>
  <c r="I13" i="1"/>
  <c r="L13" i="1" a="1"/>
  <c r="L13" i="1"/>
  <c r="K15" i="1" a="1"/>
  <c r="K15" i="1"/>
  <c r="K14" i="1" a="1"/>
  <c r="K14" i="1" s="1"/>
  <c r="I14" i="1" a="1"/>
  <c r="I14" i="1"/>
  <c r="I15" i="1" a="1"/>
  <c r="I15" i="1" s="1"/>
  <c r="N14" i="1" a="1"/>
  <c r="N14" i="1"/>
  <c r="L15" i="1" a="1"/>
  <c r="L15" i="1" s="1"/>
  <c r="Q15" i="1" a="1"/>
  <c r="Q15" i="1" s="1"/>
  <c r="F13" i="1" a="1"/>
  <c r="F13" i="1" s="1"/>
  <c r="P14" i="1" a="1"/>
  <c r="P14" i="1"/>
  <c r="Q13" i="1" a="1"/>
  <c r="Q13" i="1"/>
  <c r="K284" i="1" a="1"/>
  <c r="K284" i="1"/>
  <c r="K283" i="1" s="1"/>
  <c r="Q284" i="1" a="1"/>
  <c r="Q284" i="1"/>
  <c r="Q283" i="1" s="1"/>
  <c r="Q382" i="1" s="1"/>
  <c r="Q513" i="1" s="1"/>
  <c r="P284" i="1" a="1"/>
  <c r="P284" i="1"/>
  <c r="P283" i="1" s="1"/>
  <c r="P382" i="1" s="1"/>
  <c r="P513" i="1" s="1"/>
  <c r="N284" i="1" a="1"/>
  <c r="N284" i="1"/>
  <c r="M284" i="1" a="1"/>
  <c r="M284" i="1" s="1"/>
  <c r="M283" i="1" s="1"/>
  <c r="M382" i="1" s="1"/>
  <c r="M513" i="1" s="1"/>
  <c r="I284" i="1" a="1"/>
  <c r="I284" i="1" s="1"/>
  <c r="I283" i="1" s="1"/>
  <c r="I382" i="1" s="1"/>
  <c r="I513" i="1" s="1"/>
  <c r="O284" i="1" a="1"/>
  <c r="O284" i="1"/>
  <c r="O283" i="1" s="1"/>
  <c r="O382" i="1" s="1"/>
  <c r="O513" i="1" s="1"/>
  <c r="J284" i="1" a="1"/>
  <c r="J284" i="1"/>
  <c r="J283" i="1" s="1"/>
  <c r="J382" i="1" s="1"/>
  <c r="J513" i="1" s="1"/>
  <c r="L284" i="1" a="1"/>
  <c r="L284" i="1"/>
  <c r="L283" i="1" s="1"/>
  <c r="L382" i="1" s="1"/>
  <c r="L513" i="1" s="1"/>
  <c r="G284" i="1" a="1"/>
  <c r="G284" i="1" s="1"/>
  <c r="G283" i="1" s="1"/>
  <c r="G382" i="1" s="1"/>
  <c r="G513" i="1" s="1"/>
  <c r="P275" i="1" a="1"/>
  <c r="P275" i="1" s="1"/>
  <c r="Q275" i="1" a="1"/>
  <c r="Q275" i="1" s="1"/>
  <c r="F275" i="1" a="1"/>
  <c r="F275" i="1" s="1"/>
  <c r="F274" i="1" s="1"/>
  <c r="F363" i="1" s="1"/>
  <c r="F504" i="1" s="1"/>
  <c r="I275" i="1" a="1"/>
  <c r="I275" i="1"/>
  <c r="H275" i="1" a="1"/>
  <c r="H275" i="1" s="1"/>
  <c r="H274" i="1" s="1"/>
  <c r="H363" i="1" s="1"/>
  <c r="H504" i="1" s="1"/>
  <c r="L275" i="1" a="1"/>
  <c r="L275" i="1"/>
  <c r="L274" i="1" s="1"/>
  <c r="H284" i="1" a="1"/>
  <c r="H284" i="1"/>
  <c r="H383" i="1" s="1"/>
  <c r="H514" i="1" s="1"/>
  <c r="F284" i="1" a="1"/>
  <c r="F284" i="1" s="1"/>
  <c r="J275" i="1" a="1"/>
  <c r="J275" i="1" s="1"/>
  <c r="J274" i="1" s="1"/>
  <c r="J363" i="1" s="1"/>
  <c r="J504" i="1" s="1"/>
  <c r="N275" i="1" a="1"/>
  <c r="N275" i="1" s="1"/>
  <c r="M275" i="1" a="1"/>
  <c r="M275" i="1"/>
  <c r="K275" i="1" a="1"/>
  <c r="K275" i="1"/>
  <c r="K274" i="1" s="1"/>
  <c r="G275" i="1" a="1"/>
  <c r="G275" i="1"/>
  <c r="G274" i="1" s="1"/>
  <c r="G363" i="1" s="1"/>
  <c r="G504" i="1" s="1"/>
  <c r="O275" i="1" a="1"/>
  <c r="O275" i="1" s="1"/>
  <c r="P242" i="1" a="1"/>
  <c r="P242" i="1" s="1"/>
  <c r="P241" i="1" s="1"/>
  <c r="Q242" i="1" a="1"/>
  <c r="Q242" i="1"/>
  <c r="I242" i="1" a="1"/>
  <c r="I242" i="1" s="1"/>
  <c r="I241" i="1" s="1"/>
  <c r="I316" i="1" s="1"/>
  <c r="I471" i="1" s="1"/>
  <c r="J242" i="1" a="1"/>
  <c r="J242" i="1" s="1"/>
  <c r="J241" i="1" s="1"/>
  <c r="H242" i="1" a="1"/>
  <c r="H242" i="1"/>
  <c r="G242" i="1" a="1"/>
  <c r="G242" i="1" s="1"/>
  <c r="G241" i="1" s="1"/>
  <c r="F242" i="1" a="1"/>
  <c r="F242" i="1"/>
  <c r="O242" i="1" a="1"/>
  <c r="O242" i="1"/>
  <c r="O317" i="1" s="1"/>
  <c r="O472" i="1" s="1"/>
  <c r="N242" i="1" a="1"/>
  <c r="N242" i="1" s="1"/>
  <c r="M242" i="1" a="1"/>
  <c r="M242" i="1" s="1"/>
  <c r="L242" i="1" a="1"/>
  <c r="L242" i="1"/>
  <c r="L241" i="1" s="1"/>
  <c r="L316" i="1" s="1"/>
  <c r="L471" i="1" s="1"/>
  <c r="K242" i="1" a="1"/>
  <c r="K242" i="1"/>
  <c r="K241" i="1" s="1"/>
  <c r="P199" i="1" a="1"/>
  <c r="P199" i="1"/>
  <c r="P198" i="1" s="1"/>
  <c r="N199" i="1" a="1"/>
  <c r="N199" i="1" s="1"/>
  <c r="N198" i="1" s="1"/>
  <c r="Q199" i="1" a="1"/>
  <c r="Q199" i="1" s="1"/>
  <c r="Q198" i="1" s="1"/>
  <c r="O199" i="1" a="1"/>
  <c r="O199" i="1" s="1"/>
  <c r="M199" i="1" a="1"/>
  <c r="M199" i="1"/>
  <c r="L199" i="1" a="1"/>
  <c r="L199" i="1" s="1"/>
  <c r="I199" i="1" a="1"/>
  <c r="I199" i="1" s="1"/>
  <c r="I362" i="1" s="1"/>
  <c r="I429" i="1" s="1"/>
  <c r="K199" i="1" a="1"/>
  <c r="K199" i="1"/>
  <c r="J199" i="1" a="1"/>
  <c r="J199" i="1" s="1"/>
  <c r="J362" i="1" s="1"/>
  <c r="J429" i="1" s="1"/>
  <c r="H199" i="1" a="1"/>
  <c r="H199" i="1"/>
  <c r="H198" i="1" s="1"/>
  <c r="F199" i="1" a="1"/>
  <c r="F199" i="1"/>
  <c r="F198" i="1" s="1"/>
  <c r="G199" i="1" a="1"/>
  <c r="G199" i="1" s="1"/>
  <c r="G198" i="1" s="1"/>
  <c r="I138" i="1" a="1"/>
  <c r="I138" i="1"/>
  <c r="H140" i="1" a="1"/>
  <c r="H140" i="1"/>
  <c r="P139" i="1" a="1"/>
  <c r="P139" i="1" s="1"/>
  <c r="H139" i="1" a="1"/>
  <c r="H139" i="1" s="1"/>
  <c r="K141" i="1" a="1"/>
  <c r="K141" i="1" s="1"/>
  <c r="J141" i="1" a="1"/>
  <c r="J141" i="1" s="1"/>
  <c r="J139" i="1" a="1"/>
  <c r="J139" i="1" s="1"/>
  <c r="K139" i="1" a="1"/>
  <c r="K139" i="1" s="1"/>
  <c r="G139" i="1" a="1"/>
  <c r="G139" i="1"/>
  <c r="J138" i="1" a="1"/>
  <c r="J138" i="1" s="1"/>
  <c r="P140" i="1" a="1"/>
  <c r="P140" i="1" s="1"/>
  <c r="M139" i="1" a="1"/>
  <c r="M139" i="1" s="1"/>
  <c r="O139" i="1" a="1"/>
  <c r="O139" i="1"/>
  <c r="N140" i="1" a="1"/>
  <c r="N140" i="1"/>
  <c r="F139" i="1" a="1"/>
  <c r="F139" i="1"/>
  <c r="F140" i="1" a="1"/>
  <c r="F140" i="1" s="1"/>
  <c r="Q139" i="1" a="1"/>
  <c r="Q139" i="1" s="1"/>
  <c r="Q138" i="1" a="1"/>
  <c r="Q138" i="1"/>
  <c r="N141" i="1" a="1"/>
  <c r="N141" i="1" s="1"/>
  <c r="Q141" i="1" a="1"/>
  <c r="Q141" i="1"/>
  <c r="P141" i="1" a="1"/>
  <c r="P141" i="1" s="1"/>
  <c r="M141" i="1" a="1"/>
  <c r="M141" i="1" s="1"/>
  <c r="L141" i="1" a="1"/>
  <c r="L141" i="1"/>
  <c r="L139" i="1" a="1"/>
  <c r="L139" i="1"/>
  <c r="N139" i="1" a="1"/>
  <c r="N139" i="1" s="1"/>
  <c r="M140" i="1" a="1"/>
  <c r="M140" i="1" s="1"/>
  <c r="L138" i="1" a="1"/>
  <c r="L138" i="1" s="1"/>
  <c r="I141" i="1" a="1"/>
  <c r="I141" i="1"/>
  <c r="I140" i="1" a="1"/>
  <c r="I140" i="1"/>
  <c r="G140" i="1" a="1"/>
  <c r="G140" i="1" s="1"/>
  <c r="I139" i="1" a="1"/>
  <c r="I139" i="1" s="1"/>
  <c r="F138" i="1" a="1"/>
  <c r="F138" i="1" s="1"/>
  <c r="N59" i="1" a="1"/>
  <c r="N59" i="1"/>
  <c r="H62" i="1" a="1"/>
  <c r="H62" i="1" s="1"/>
  <c r="J59" i="1" a="1"/>
  <c r="J59" i="1" s="1"/>
  <c r="K61" i="1" a="1"/>
  <c r="K61" i="1"/>
  <c r="I59" i="1" a="1"/>
  <c r="I59" i="1"/>
  <c r="G59" i="1" a="1"/>
  <c r="G59" i="1" s="1"/>
  <c r="O61" i="1" a="1"/>
  <c r="O61" i="1" s="1"/>
  <c r="F60" i="1" a="1"/>
  <c r="F60" i="1" s="1"/>
  <c r="Q62" i="1" a="1"/>
  <c r="Q62" i="1" s="1"/>
  <c r="K59" i="1" a="1"/>
  <c r="K59" i="1"/>
  <c r="F59" i="1" a="1"/>
  <c r="F59" i="1"/>
  <c r="P62" i="1" a="1"/>
  <c r="P62" i="1" s="1"/>
  <c r="N62" i="1" a="1"/>
  <c r="N62" i="1" s="1"/>
  <c r="K62" i="1" a="1"/>
  <c r="K62" i="1" s="1"/>
  <c r="G61" i="1" a="1"/>
  <c r="G61" i="1" s="1"/>
  <c r="L60" i="1" a="1"/>
  <c r="L60" i="1"/>
  <c r="O62" i="1" a="1"/>
  <c r="O62" i="1" s="1"/>
  <c r="L62" i="1" a="1"/>
  <c r="L62" i="1"/>
  <c r="M61" i="1" a="1"/>
  <c r="M61" i="1" s="1"/>
  <c r="L59" i="1" a="1"/>
  <c r="L59" i="1" s="1"/>
  <c r="P60" i="1" a="1"/>
  <c r="P60" i="1" s="1"/>
  <c r="M60" i="1" a="1"/>
  <c r="M60" i="1" s="1"/>
  <c r="Q60" i="1" a="1"/>
  <c r="Q60" i="1" s="1"/>
  <c r="O59" i="1" a="1"/>
  <c r="O59" i="1" s="1"/>
  <c r="M59" i="1" a="1"/>
  <c r="M59" i="1"/>
  <c r="M62" i="1" a="1"/>
  <c r="M62" i="1" s="1"/>
  <c r="H59" i="1" a="1"/>
  <c r="H59" i="1" s="1"/>
  <c r="I61" i="1" a="1"/>
  <c r="I61" i="1" s="1"/>
  <c r="O60" i="1" a="1"/>
  <c r="O60" i="1"/>
  <c r="P59" i="1" a="1"/>
  <c r="P59" i="1" s="1"/>
  <c r="N60" i="1" a="1"/>
  <c r="N60" i="1" s="1"/>
  <c r="Q59" i="1" a="1"/>
  <c r="Q59" i="1" s="1"/>
  <c r="Q61" i="1" a="1"/>
  <c r="Q61" i="1" s="1"/>
  <c r="I60" i="1" a="1"/>
  <c r="I60" i="1" s="1"/>
  <c r="H60" i="1" a="1"/>
  <c r="H60" i="1"/>
  <c r="F61" i="1" a="1"/>
  <c r="F61" i="1" s="1"/>
  <c r="H61" i="1" a="1"/>
  <c r="H61" i="1" s="1"/>
  <c r="K60" i="1" a="1"/>
  <c r="K60" i="1" s="1"/>
  <c r="N61" i="1" a="1"/>
  <c r="N61" i="1" s="1"/>
  <c r="P61" i="1" a="1"/>
  <c r="P61" i="1" s="1"/>
  <c r="J61" i="1" a="1"/>
  <c r="J61" i="1" s="1"/>
  <c r="I62" i="1" a="1"/>
  <c r="I62" i="1"/>
  <c r="G62" i="1" a="1"/>
  <c r="G62" i="1"/>
  <c r="L61" i="1" a="1"/>
  <c r="L61" i="1"/>
  <c r="J60" i="1" a="1"/>
  <c r="J60" i="1" s="1"/>
  <c r="F62" i="1" a="1"/>
  <c r="F62" i="1" s="1"/>
  <c r="G60" i="1" a="1"/>
  <c r="G60" i="1" s="1"/>
  <c r="J62" i="1" a="1"/>
  <c r="J62" i="1" s="1"/>
  <c r="F54" i="1" a="1"/>
  <c r="F54" i="1" s="1"/>
  <c r="G55" i="1" a="1"/>
  <c r="G55" i="1" s="1"/>
  <c r="M55" i="1" a="1"/>
  <c r="M55" i="1" s="1"/>
  <c r="Q54" i="1" a="1"/>
  <c r="Q54" i="1" s="1"/>
  <c r="Q53" i="1" a="1"/>
  <c r="Q53" i="1" s="1"/>
  <c r="G54" i="1" a="1"/>
  <c r="G54" i="1" s="1"/>
  <c r="H53" i="1" a="1"/>
  <c r="H53" i="1" s="1"/>
  <c r="L55" i="1" a="1"/>
  <c r="L55" i="1"/>
  <c r="N54" i="1" a="1"/>
  <c r="N54" i="1"/>
  <c r="O53" i="1" a="1"/>
  <c r="O53" i="1" s="1"/>
  <c r="N55" i="1" a="1"/>
  <c r="N55" i="1"/>
  <c r="N53" i="1" a="1"/>
  <c r="N53" i="1" s="1"/>
  <c r="K53" i="1" a="1"/>
  <c r="K53" i="1"/>
  <c r="M53" i="1" a="1"/>
  <c r="M53" i="1" s="1"/>
  <c r="O55" i="1" a="1"/>
  <c r="O55" i="1" s="1"/>
  <c r="I53" i="1" a="1"/>
  <c r="I53" i="1" s="1"/>
  <c r="P54" i="1" a="1"/>
  <c r="P54" i="1" s="1"/>
  <c r="M54" i="1" a="1"/>
  <c r="M54" i="1" s="1"/>
  <c r="Q52" i="1" a="1"/>
  <c r="Q52" i="1" s="1"/>
  <c r="L53" i="1" a="1"/>
  <c r="L53" i="1" s="1"/>
  <c r="F53" i="1" a="1"/>
  <c r="F53" i="1" s="1"/>
  <c r="P53" i="1" a="1"/>
  <c r="P53" i="1" s="1"/>
  <c r="Q55" i="1" a="1"/>
  <c r="Q55" i="1"/>
  <c r="I55" i="1" a="1"/>
  <c r="I55" i="1"/>
  <c r="J55" i="1" a="1"/>
  <c r="J55" i="1" s="1"/>
  <c r="G53" i="1" a="1"/>
  <c r="G53" i="1"/>
  <c r="K55" i="1" a="1"/>
  <c r="K55" i="1"/>
  <c r="F55" i="1" a="1"/>
  <c r="F55" i="1"/>
  <c r="H55" i="1" a="1"/>
  <c r="H55" i="1"/>
  <c r="O54" i="1" a="1"/>
  <c r="O54" i="1" s="1"/>
  <c r="L54" i="1" a="1"/>
  <c r="L54" i="1" s="1"/>
  <c r="J54" i="1" a="1"/>
  <c r="J54" i="1" s="1"/>
  <c r="J53" i="1" a="1"/>
  <c r="J53" i="1" s="1"/>
  <c r="P55" i="1" a="1"/>
  <c r="P55" i="1" s="1"/>
  <c r="K54" i="1" a="1"/>
  <c r="K54" i="1" s="1"/>
  <c r="I54" i="1" a="1"/>
  <c r="I54" i="1" s="1"/>
  <c r="H54" i="1" a="1"/>
  <c r="H54" i="1" s="1"/>
  <c r="M9" i="1" a="1"/>
  <c r="M9" i="1"/>
  <c r="I9" i="1" a="1"/>
  <c r="I9" i="1"/>
  <c r="F9" i="1" a="1"/>
  <c r="F9" i="1"/>
  <c r="G9" i="1" a="1"/>
  <c r="G9" i="1"/>
  <c r="Q7" i="1" a="1"/>
  <c r="Q7" i="1"/>
  <c r="N7" i="1" a="1"/>
  <c r="N7" i="1" s="1"/>
  <c r="M6" i="1" a="1"/>
  <c r="M6" i="1"/>
  <c r="G11" i="1" a="1"/>
  <c r="G11" i="1"/>
  <c r="Q10" i="1" a="1"/>
  <c r="Q10" i="1"/>
  <c r="K7" i="1" a="1"/>
  <c r="K7" i="1"/>
  <c r="Q6" i="1" a="1"/>
  <c r="Q6" i="1" s="1"/>
  <c r="I7" i="1" a="1"/>
  <c r="I7" i="1" s="1"/>
  <c r="P10" i="1" a="1"/>
  <c r="P10" i="1" s="1"/>
  <c r="I10" i="1" a="1"/>
  <c r="I10" i="1" s="1"/>
  <c r="K9" i="1" a="1"/>
  <c r="K9" i="1" s="1"/>
  <c r="O7" i="1" a="1"/>
  <c r="O7" i="1"/>
  <c r="J10" i="1" a="1"/>
  <c r="J10" i="1"/>
  <c r="P7" i="1" a="1"/>
  <c r="P7" i="1" s="1"/>
  <c r="J7" i="1" a="1"/>
  <c r="J7" i="1"/>
  <c r="O6" i="1" a="1"/>
  <c r="O6" i="1" s="1"/>
  <c r="H11" i="1" a="1"/>
  <c r="H11" i="1" s="1"/>
  <c r="N10" i="1" a="1"/>
  <c r="N10" i="1"/>
  <c r="N9" i="1" a="1"/>
  <c r="N9" i="1"/>
  <c r="L9" i="1" a="1"/>
  <c r="L9" i="1"/>
  <c r="H7" i="1" a="1"/>
  <c r="H7" i="1" s="1"/>
  <c r="O10" i="1" a="1"/>
  <c r="O10" i="1" s="1"/>
  <c r="M10" i="1" a="1"/>
  <c r="M10" i="1" s="1"/>
  <c r="L10" i="1" a="1"/>
  <c r="L10" i="1" s="1"/>
  <c r="H10" i="1" a="1"/>
  <c r="H10" i="1" s="1"/>
  <c r="G10" i="1" a="1"/>
  <c r="G10" i="1" s="1"/>
  <c r="H9" i="1" a="1"/>
  <c r="H9" i="1"/>
  <c r="F10" i="1" a="1"/>
  <c r="F10" i="1"/>
  <c r="M7" i="1" a="1"/>
  <c r="M7" i="1"/>
  <c r="Q9" i="1" a="1"/>
  <c r="Q9" i="1"/>
  <c r="P9" i="1" a="1"/>
  <c r="P9" i="1" s="1"/>
  <c r="F7" i="1" a="1"/>
  <c r="F7" i="1"/>
  <c r="L7" i="1" a="1"/>
  <c r="L7" i="1" s="1"/>
  <c r="F11" i="1" a="1"/>
  <c r="F11" i="1" s="1"/>
  <c r="N6" i="1" a="1"/>
  <c r="N6" i="1" s="1"/>
  <c r="J9" i="1" a="1"/>
  <c r="J9" i="1" s="1"/>
  <c r="M11" i="1" a="1"/>
  <c r="M11" i="1"/>
  <c r="L11" i="1" a="1"/>
  <c r="L11" i="1" s="1"/>
  <c r="K11" i="1" a="1"/>
  <c r="K11" i="1" s="1"/>
  <c r="G7" i="1" a="1"/>
  <c r="G7" i="1" s="1"/>
  <c r="J11" i="1" a="1"/>
  <c r="J11" i="1" s="1"/>
  <c r="P6" i="1" a="1"/>
  <c r="P6" i="1"/>
  <c r="I11" i="1" a="1"/>
  <c r="I11" i="1"/>
  <c r="K10" i="1" a="1"/>
  <c r="K10" i="1"/>
  <c r="O9" i="1" a="1"/>
  <c r="O9" i="1"/>
  <c r="I6" i="1" a="1"/>
  <c r="I6" i="1"/>
  <c r="O5" i="1" a="1"/>
  <c r="O5" i="1"/>
  <c r="G6" i="1" a="1"/>
  <c r="G6" i="1" s="1"/>
  <c r="F6" i="1" a="1"/>
  <c r="F6" i="1" s="1"/>
  <c r="F5" i="1" a="1"/>
  <c r="F5" i="1" s="1"/>
  <c r="Q5" i="1" a="1"/>
  <c r="Q5" i="1" s="1"/>
  <c r="I4" i="1" a="1"/>
  <c r="I4" i="1" s="1"/>
  <c r="H4" i="1" a="1"/>
  <c r="H4" i="1" s="1"/>
  <c r="H5" i="1" a="1"/>
  <c r="H5" i="1" s="1"/>
  <c r="F4" i="1" a="1"/>
  <c r="F4" i="1" s="1"/>
  <c r="G5" i="1" a="1"/>
  <c r="G5" i="1" s="1"/>
  <c r="P4" i="1" a="1"/>
  <c r="P4" i="1"/>
  <c r="P5" i="1" a="1"/>
  <c r="P5" i="1"/>
  <c r="L5" i="1" a="1"/>
  <c r="L5" i="1"/>
  <c r="J4" i="1" a="1"/>
  <c r="J4" i="1"/>
  <c r="Q4" i="1" a="1"/>
  <c r="Q4" i="1"/>
  <c r="K4" i="1" a="1"/>
  <c r="K4" i="1"/>
  <c r="N5" i="1" a="1"/>
  <c r="N5" i="1" s="1"/>
  <c r="K5" i="1" a="1"/>
  <c r="K5" i="1" s="1"/>
  <c r="J5" i="1" a="1"/>
  <c r="J5" i="1"/>
  <c r="L4" i="1" a="1"/>
  <c r="L4" i="1" s="1"/>
  <c r="G4" i="1" a="1"/>
  <c r="G4" i="1"/>
  <c r="M4" i="1" a="1"/>
  <c r="M4" i="1" s="1"/>
  <c r="N4" i="1" a="1"/>
  <c r="N4" i="1" s="1"/>
  <c r="O4" i="1" a="1"/>
  <c r="O4" i="1" s="1"/>
  <c r="L6" i="1" a="1"/>
  <c r="L6" i="1" s="1"/>
  <c r="H6" i="1" a="1"/>
  <c r="H6" i="1"/>
  <c r="M5" i="1" a="1"/>
  <c r="M5" i="1"/>
  <c r="K6" i="1" a="1"/>
  <c r="K6" i="1"/>
  <c r="J6" i="1" a="1"/>
  <c r="J6" i="1"/>
  <c r="I5" i="1" a="1"/>
  <c r="I5" i="1"/>
  <c r="G50" i="1" a="1"/>
  <c r="G50" i="1" s="1"/>
  <c r="Q45" i="1" a="1"/>
  <c r="Q45" i="1" s="1"/>
  <c r="H45" i="1" a="1"/>
  <c r="H45" i="1" s="1"/>
  <c r="P45" i="1" a="1"/>
  <c r="P45" i="1"/>
  <c r="Q50" i="1" a="1"/>
  <c r="Q50" i="1"/>
  <c r="Q44" i="1" a="1"/>
  <c r="Q44" i="1" s="1"/>
  <c r="P50" i="1" a="1"/>
  <c r="P50" i="1" s="1"/>
  <c r="M50" i="1" a="1"/>
  <c r="M50" i="1" s="1"/>
  <c r="K50" i="1" a="1"/>
  <c r="K50" i="1" s="1"/>
  <c r="J50" i="1" a="1"/>
  <c r="J50" i="1" s="1"/>
  <c r="O45" i="1" a="1"/>
  <c r="O45" i="1"/>
  <c r="N45" i="1" a="1"/>
  <c r="N45" i="1"/>
  <c r="L45" i="1" a="1"/>
  <c r="L45" i="1"/>
  <c r="L50" i="1" a="1"/>
  <c r="L50" i="1" s="1"/>
  <c r="J45" i="1" a="1"/>
  <c r="J45" i="1"/>
  <c r="P44" i="1" a="1"/>
  <c r="P44" i="1" s="1"/>
  <c r="O50" i="1" a="1"/>
  <c r="O50" i="1"/>
  <c r="F45" i="1" a="1"/>
  <c r="F45" i="1" s="1"/>
  <c r="F50" i="1" a="1"/>
  <c r="F50" i="1"/>
  <c r="M45" i="1" a="1"/>
  <c r="M45" i="1"/>
  <c r="H50" i="1" a="1"/>
  <c r="H50" i="1"/>
  <c r="K45" i="1" a="1"/>
  <c r="K45" i="1"/>
  <c r="N50" i="1" a="1"/>
  <c r="N50" i="1"/>
  <c r="G45" i="1" a="1"/>
  <c r="G45" i="1"/>
  <c r="I50" i="1" a="1"/>
  <c r="I50" i="1"/>
  <c r="I45" i="1" a="1"/>
  <c r="I45" i="1"/>
  <c r="M43" i="1" a="1"/>
  <c r="M43" i="1"/>
  <c r="N44" i="1" a="1"/>
  <c r="N44" i="1"/>
  <c r="L44" i="1" a="1"/>
  <c r="L44" i="1"/>
  <c r="J44" i="1" a="1"/>
  <c r="J44" i="1" s="1"/>
  <c r="P43" i="1" a="1"/>
  <c r="P43" i="1"/>
  <c r="H44" i="1" a="1"/>
  <c r="H44" i="1"/>
  <c r="F44" i="1" a="1"/>
  <c r="F44" i="1"/>
  <c r="G43" i="1" a="1"/>
  <c r="G43" i="1"/>
  <c r="I43" i="1" a="1"/>
  <c r="I43" i="1"/>
  <c r="N43" i="1" a="1"/>
  <c r="N43" i="1" s="1"/>
  <c r="M44" i="1" a="1"/>
  <c r="M44" i="1" s="1"/>
  <c r="K44" i="1" a="1"/>
  <c r="K44" i="1" s="1"/>
  <c r="Q43" i="1" a="1"/>
  <c r="Q43" i="1" s="1"/>
  <c r="I44" i="1" a="1"/>
  <c r="I44" i="1"/>
  <c r="O43" i="1" a="1"/>
  <c r="O43" i="1"/>
  <c r="K43" i="1" a="1"/>
  <c r="K43" i="1" s="1"/>
  <c r="L43" i="1" a="1"/>
  <c r="L43" i="1" s="1"/>
  <c r="H43" i="1" a="1"/>
  <c r="H43" i="1" s="1"/>
  <c r="F43" i="1" a="1"/>
  <c r="F43" i="1"/>
  <c r="J43" i="1" a="1"/>
  <c r="J43" i="1"/>
  <c r="O44" i="1" a="1"/>
  <c r="O44" i="1"/>
  <c r="G44" i="1" a="1"/>
  <c r="G44" i="1"/>
  <c r="M28" i="1" a="1"/>
  <c r="M28" i="1"/>
  <c r="F28" i="1" a="1"/>
  <c r="F28" i="1"/>
  <c r="N28" i="1" a="1"/>
  <c r="N28" i="1"/>
  <c r="G28" i="1" a="1"/>
  <c r="G28" i="1"/>
  <c r="Q28" i="1" a="1"/>
  <c r="Q28" i="1"/>
  <c r="I28" i="1" a="1"/>
  <c r="I28" i="1"/>
  <c r="H28" i="1" a="1"/>
  <c r="H28" i="1"/>
  <c r="L27" i="1" a="1"/>
  <c r="L27" i="1"/>
  <c r="L28" i="1" a="1"/>
  <c r="L28" i="1"/>
  <c r="P27" i="1" a="1"/>
  <c r="P27" i="1" s="1"/>
  <c r="O27" i="1" a="1"/>
  <c r="O27" i="1"/>
  <c r="N27" i="1" a="1"/>
  <c r="N27" i="1"/>
  <c r="K27" i="1" a="1"/>
  <c r="K27" i="1"/>
  <c r="O28" i="1" a="1"/>
  <c r="O28" i="1"/>
  <c r="J28" i="1" a="1"/>
  <c r="J28" i="1"/>
  <c r="K28" i="1" a="1"/>
  <c r="K28" i="1"/>
  <c r="M27" i="1" a="1"/>
  <c r="M27" i="1" s="1"/>
  <c r="Q27" i="1" a="1"/>
  <c r="Q27" i="1" s="1"/>
  <c r="P28" i="1" a="1"/>
  <c r="P28" i="1" s="1"/>
  <c r="M25" i="1" a="1"/>
  <c r="M25" i="1" s="1"/>
  <c r="H26" i="1" a="1"/>
  <c r="H26" i="1"/>
  <c r="N26" i="1" a="1"/>
  <c r="N26" i="1"/>
  <c r="P25" i="1" a="1"/>
  <c r="P25" i="1" s="1"/>
  <c r="G25" i="1" a="1"/>
  <c r="G25" i="1" s="1"/>
  <c r="F25" i="1" a="1"/>
  <c r="F25" i="1"/>
  <c r="F26" i="1" a="1"/>
  <c r="F26" i="1"/>
  <c r="N25" i="1" a="1"/>
  <c r="N25" i="1"/>
  <c r="J25" i="1" a="1"/>
  <c r="J25" i="1"/>
  <c r="Q24" i="1" a="1"/>
  <c r="Q24" i="1"/>
  <c r="G26" i="1" a="1"/>
  <c r="G26" i="1"/>
  <c r="Q25" i="1" a="1"/>
  <c r="Q25" i="1"/>
  <c r="J27" i="1" a="1"/>
  <c r="J27" i="1"/>
  <c r="O25" i="1" a="1"/>
  <c r="O25" i="1"/>
  <c r="I27" i="1" a="1"/>
  <c r="I27" i="1"/>
  <c r="H25" i="1" a="1"/>
  <c r="H25" i="1"/>
  <c r="O26" i="1" a="1"/>
  <c r="O26" i="1"/>
  <c r="P26" i="1" a="1"/>
  <c r="P26" i="1"/>
  <c r="M26" i="1" a="1"/>
  <c r="M26" i="1" s="1"/>
  <c r="I25" i="1" a="1"/>
  <c r="I25" i="1"/>
  <c r="P24" i="1" a="1"/>
  <c r="P24" i="1" s="1"/>
  <c r="L25" i="1" a="1"/>
  <c r="L25" i="1" s="1"/>
  <c r="H27" i="1" a="1"/>
  <c r="H27" i="1"/>
  <c r="L26" i="1" a="1"/>
  <c r="L26" i="1"/>
  <c r="K26" i="1" a="1"/>
  <c r="K26" i="1"/>
  <c r="G27" i="1" a="1"/>
  <c r="G27" i="1"/>
  <c r="I26" i="1" a="1"/>
  <c r="I26" i="1" s="1"/>
  <c r="J26" i="1" a="1"/>
  <c r="J26" i="1" s="1"/>
  <c r="F27" i="1" a="1"/>
  <c r="F27" i="1" s="1"/>
  <c r="Q26" i="1" a="1"/>
  <c r="Q26" i="1" s="1"/>
  <c r="O24" i="1" a="1"/>
  <c r="O24" i="1"/>
  <c r="K25" i="1" a="1"/>
  <c r="K25" i="1"/>
  <c r="F21" i="1" a="1"/>
  <c r="F21" i="1" s="1"/>
  <c r="Q17" i="1" a="1"/>
  <c r="Q17" i="1"/>
  <c r="K21" i="1" a="1"/>
  <c r="K21" i="1"/>
  <c r="I21" i="1" a="1"/>
  <c r="I21" i="1" s="1"/>
  <c r="H21" i="1" a="1"/>
  <c r="H21" i="1"/>
  <c r="G21" i="1" a="1"/>
  <c r="G21" i="1"/>
  <c r="O17" i="1" a="1"/>
  <c r="O17" i="1"/>
  <c r="L17" i="1" a="1"/>
  <c r="L17" i="1"/>
  <c r="I24" i="1" a="1"/>
  <c r="I24" i="1"/>
  <c r="P17" i="1" a="1"/>
  <c r="P17" i="1"/>
  <c r="N24" i="1" a="1"/>
  <c r="N24" i="1"/>
  <c r="K17" i="1" a="1"/>
  <c r="K17" i="1"/>
  <c r="N17" i="1" a="1"/>
  <c r="N17" i="1"/>
  <c r="L21" i="1" a="1"/>
  <c r="L21" i="1"/>
  <c r="O21" i="1" a="1"/>
  <c r="O21" i="1" s="1"/>
  <c r="M21" i="1" a="1"/>
  <c r="M21" i="1"/>
  <c r="M24" i="1" a="1"/>
  <c r="M24" i="1" s="1"/>
  <c r="L24" i="1" a="1"/>
  <c r="L24" i="1" s="1"/>
  <c r="H24" i="1" a="1"/>
  <c r="H24" i="1"/>
  <c r="P21" i="1" a="1"/>
  <c r="P21" i="1" s="1"/>
  <c r="J21" i="1" a="1"/>
  <c r="J21" i="1" s="1"/>
  <c r="K24" i="1" a="1"/>
  <c r="K24" i="1"/>
  <c r="G24" i="1" a="1"/>
  <c r="G24" i="1"/>
  <c r="F24" i="1" a="1"/>
  <c r="F24" i="1" s="1"/>
  <c r="J24" i="1" a="1"/>
  <c r="J24" i="1" s="1"/>
  <c r="M17" i="1" a="1"/>
  <c r="M17" i="1" s="1"/>
  <c r="Q21" i="1" a="1"/>
  <c r="Q21" i="1" s="1"/>
  <c r="N21" i="1" a="1"/>
  <c r="N21" i="1"/>
  <c r="Q16" i="1" a="1"/>
  <c r="Q16" i="1" s="1"/>
  <c r="G16" i="1" a="1"/>
  <c r="G16" i="1"/>
  <c r="N16" i="1" a="1"/>
  <c r="N16" i="1"/>
  <c r="M16" i="1" a="1"/>
  <c r="M16" i="1"/>
  <c r="J16" i="1" a="1"/>
  <c r="J16" i="1"/>
  <c r="O11" i="1" a="1"/>
  <c r="O11" i="1"/>
  <c r="L16" i="1" a="1"/>
  <c r="L16" i="1" s="1"/>
  <c r="K16" i="1" a="1"/>
  <c r="K16" i="1"/>
  <c r="H16" i="1" a="1"/>
  <c r="H16" i="1"/>
  <c r="Q11" i="1" a="1"/>
  <c r="Q11" i="1"/>
  <c r="N11" i="1" a="1"/>
  <c r="N11" i="1"/>
  <c r="I16" i="1" a="1"/>
  <c r="I16" i="1"/>
  <c r="J17" i="1" a="1"/>
  <c r="J17" i="1"/>
  <c r="I17" i="1" a="1"/>
  <c r="I17" i="1"/>
  <c r="H17" i="1" a="1"/>
  <c r="H17" i="1" s="1"/>
  <c r="F16" i="1" a="1"/>
  <c r="F16" i="1"/>
  <c r="G17" i="1" a="1"/>
  <c r="G17" i="1"/>
  <c r="F17" i="1" a="1"/>
  <c r="F17" i="1"/>
  <c r="P16" i="1" a="1"/>
  <c r="P16" i="1"/>
  <c r="P11" i="1" a="1"/>
  <c r="P11" i="1"/>
  <c r="O16" i="1" a="1"/>
  <c r="O16" i="1" s="1"/>
  <c r="Q56" i="1" a="1"/>
  <c r="Q56" i="1"/>
  <c r="P56" i="1" a="1"/>
  <c r="P56" i="1" s="1"/>
  <c r="O56" i="1" a="1"/>
  <c r="O56" i="1" s="1"/>
  <c r="F56" i="1" a="1"/>
  <c r="F56" i="1" s="1"/>
  <c r="M56" i="1" a="1"/>
  <c r="M56" i="1" s="1"/>
  <c r="I56" i="1" a="1"/>
  <c r="I56" i="1" s="1"/>
  <c r="N56" i="1" a="1"/>
  <c r="N56" i="1" s="1"/>
  <c r="K56" i="1" a="1"/>
  <c r="K56" i="1" s="1"/>
  <c r="L56" i="1" a="1"/>
  <c r="L56" i="1"/>
  <c r="J56" i="1" a="1"/>
  <c r="J56" i="1"/>
  <c r="H56" i="1" a="1"/>
  <c r="H56" i="1"/>
  <c r="G56" i="1" a="1"/>
  <c r="G56" i="1"/>
  <c r="Q1688" i="1"/>
  <c r="M1688" i="1"/>
  <c r="L1283" i="1"/>
  <c r="K1283" i="1"/>
  <c r="L1282" i="1"/>
  <c r="N1203" i="1"/>
  <c r="L222" i="1"/>
  <c r="L221" i="1" s="1"/>
  <c r="G127" i="1"/>
  <c r="H127" i="1"/>
  <c r="I127" i="1"/>
  <c r="J127" i="1"/>
  <c r="K127" i="1"/>
  <c r="L127" i="1"/>
  <c r="P127" i="1"/>
  <c r="Q127" i="1"/>
  <c r="H130" i="1"/>
  <c r="I130" i="1"/>
  <c r="J130" i="1"/>
  <c r="K130" i="1"/>
  <c r="L130" i="1"/>
  <c r="M130" i="1"/>
  <c r="N130" i="1"/>
  <c r="O130" i="1"/>
  <c r="O198" i="1" l="1"/>
  <c r="O362" i="1"/>
  <c r="O429" i="1" s="1"/>
  <c r="F283" i="1"/>
  <c r="F382" i="1" s="1"/>
  <c r="F513" i="1" s="1"/>
  <c r="F383" i="1"/>
  <c r="F514" i="1" s="1"/>
  <c r="J786" i="1"/>
  <c r="J787" i="1" s="1"/>
  <c r="J783" i="1"/>
  <c r="Q726" i="1" a="1"/>
  <c r="Q726" i="1" s="1"/>
  <c r="Q728" i="1" s="1" a="1"/>
  <c r="Q728" i="1" s="1"/>
  <c r="Q742" i="1" a="1"/>
  <c r="Q742" i="1" s="1"/>
  <c r="Q744" i="1" s="1" a="1"/>
  <c r="Q744" i="1" s="1"/>
  <c r="J114" i="1"/>
  <c r="K786" i="1"/>
  <c r="K787" i="1" s="1"/>
  <c r="K783" i="1"/>
  <c r="P786" i="1"/>
  <c r="P787" i="1" s="1"/>
  <c r="P783" i="1"/>
  <c r="N114" i="1"/>
  <c r="N364" i="1"/>
  <c r="N274" i="1"/>
  <c r="N363" i="1" s="1"/>
  <c r="N504" i="1" s="1"/>
  <c r="N510" i="1" s="1"/>
  <c r="N241" i="1"/>
  <c r="N317" i="1"/>
  <c r="N472" i="1" s="1"/>
  <c r="I383" i="1"/>
  <c r="I514" i="1" s="1"/>
  <c r="M241" i="1"/>
  <c r="M316" i="1" s="1"/>
  <c r="M471" i="1" s="1"/>
  <c r="M317" i="1"/>
  <c r="M472" i="1" s="1"/>
  <c r="F925" i="1"/>
  <c r="F924" i="1" s="1"/>
  <c r="F895" i="1"/>
  <c r="Q114" i="1"/>
  <c r="I321" i="1"/>
  <c r="I476" i="1" s="1"/>
  <c r="I125" i="1"/>
  <c r="Q129" i="1"/>
  <c r="Q325" i="1"/>
  <c r="Q480" i="1" s="1"/>
  <c r="J361" i="1"/>
  <c r="J428" i="1" s="1"/>
  <c r="J140" i="1" a="1"/>
  <c r="J140" i="1" s="1"/>
  <c r="F399" i="1"/>
  <c r="F519" i="1" s="1"/>
  <c r="P925" i="1"/>
  <c r="P924" i="1" s="1"/>
  <c r="P903" i="1"/>
  <c r="K314" i="1"/>
  <c r="K419" i="1" s="1"/>
  <c r="K118" i="1"/>
  <c r="K114" i="1" s="1"/>
  <c r="G123" i="1"/>
  <c r="G319" i="1"/>
  <c r="G474" i="1" s="1"/>
  <c r="K361" i="1"/>
  <c r="K428" i="1" s="1"/>
  <c r="K140" i="1" a="1"/>
  <c r="K140" i="1" s="1"/>
  <c r="G399" i="1"/>
  <c r="G519" i="1" s="1"/>
  <c r="P316" i="1"/>
  <c r="P471" i="1" s="1"/>
  <c r="P120" i="1"/>
  <c r="L361" i="1"/>
  <c r="L428" i="1" s="1"/>
  <c r="L140" i="1" a="1"/>
  <c r="L140" i="1" s="1"/>
  <c r="L383" i="1"/>
  <c r="L514" i="1" s="1"/>
  <c r="L317" i="1"/>
  <c r="L472" i="1" s="1"/>
  <c r="Q363" i="1"/>
  <c r="Q504" i="1" s="1"/>
  <c r="M383" i="1"/>
  <c r="M514" i="1" s="1"/>
  <c r="I399" i="1"/>
  <c r="I519" i="1" s="1"/>
  <c r="Q122" i="1"/>
  <c r="Q925" i="1"/>
  <c r="Q924" i="1" s="1"/>
  <c r="Q903" i="1"/>
  <c r="Q902" i="1"/>
  <c r="J123" i="1"/>
  <c r="J319" i="1"/>
  <c r="J474" i="1" s="1"/>
  <c r="F364" i="1"/>
  <c r="F123" i="1"/>
  <c r="F783" i="1"/>
  <c r="O925" i="1"/>
  <c r="O924" i="1" s="1"/>
  <c r="O903" i="1"/>
  <c r="O902" i="1"/>
  <c r="M903" i="1"/>
  <c r="M899" i="1"/>
  <c r="M925" i="1"/>
  <c r="M924" i="1" s="1"/>
  <c r="M902" i="1"/>
  <c r="H364" i="1"/>
  <c r="L399" i="1"/>
  <c r="L519" i="1" s="1"/>
  <c r="I123" i="1"/>
  <c r="Q118" i="1"/>
  <c r="Q314" i="1"/>
  <c r="Q419" i="1" s="1"/>
  <c r="M123" i="1"/>
  <c r="M319" i="1"/>
  <c r="M474" i="1" s="1"/>
  <c r="Q125" i="1"/>
  <c r="Q321" i="1"/>
  <c r="Q476" i="1" s="1"/>
  <c r="Q361" i="1"/>
  <c r="Q428" i="1" s="1"/>
  <c r="Q130" i="1"/>
  <c r="Q140" i="1" a="1"/>
  <c r="Q140" i="1" s="1"/>
  <c r="J198" i="1"/>
  <c r="M386" i="1"/>
  <c r="M517" i="1" s="1"/>
  <c r="I314" i="1"/>
  <c r="I419" i="1" s="1"/>
  <c r="O319" i="1"/>
  <c r="O474" i="1" s="1"/>
  <c r="N783" i="1"/>
  <c r="J314" i="1"/>
  <c r="J419" i="1" s="1"/>
  <c r="P319" i="1"/>
  <c r="P474" i="1" s="1"/>
  <c r="H783" i="1"/>
  <c r="H786" i="1"/>
  <c r="H787" i="1" s="1"/>
  <c r="P364" i="1"/>
  <c r="P274" i="1"/>
  <c r="P363" i="1" s="1"/>
  <c r="P504" i="1" s="1"/>
  <c r="O742" i="1" a="1"/>
  <c r="O742" i="1" s="1"/>
  <c r="O744" i="1" s="1" a="1"/>
  <c r="O744" i="1" s="1"/>
  <c r="O726" i="1" a="1"/>
  <c r="O726" i="1" s="1"/>
  <c r="O728" i="1" s="1" a="1"/>
  <c r="O728" i="1" s="1"/>
  <c r="H283" i="1"/>
  <c r="H382" i="1" s="1"/>
  <c r="H513" i="1" s="1"/>
  <c r="M120" i="1"/>
  <c r="M314" i="1"/>
  <c r="M419" i="1" s="1"/>
  <c r="J324" i="1"/>
  <c r="J479" i="1" s="1"/>
  <c r="Q783" i="1"/>
  <c r="G130" i="1"/>
  <c r="O127" i="1"/>
  <c r="N127" i="1"/>
  <c r="M127" i="1"/>
  <c r="N314" i="1"/>
  <c r="N419" i="1" s="1"/>
  <c r="K324" i="1"/>
  <c r="K479" i="1" s="1"/>
  <c r="F126" i="1"/>
  <c r="F322" i="1"/>
  <c r="F477" i="1" s="1"/>
  <c r="O364" i="1"/>
  <c r="O274" i="1"/>
  <c r="O363" i="1" s="1"/>
  <c r="O504" i="1" s="1"/>
  <c r="J125" i="1"/>
  <c r="O314" i="1"/>
  <c r="O419" i="1" s="1"/>
  <c r="L324" i="1"/>
  <c r="L479" i="1" s="1"/>
  <c r="G383" i="1"/>
  <c r="G514" i="1" s="1"/>
  <c r="J364" i="1"/>
  <c r="N123" i="1"/>
  <c r="G126" i="1"/>
  <c r="G322" i="1"/>
  <c r="G477" i="1" s="1"/>
  <c r="I742" i="1" a="1"/>
  <c r="I742" i="1" s="1"/>
  <c r="I744" i="1" s="1" a="1"/>
  <c r="I744" i="1" s="1"/>
  <c r="I726" i="1" a="1"/>
  <c r="I726" i="1" s="1"/>
  <c r="I728" i="1" s="1" a="1"/>
  <c r="I728" i="1" s="1"/>
  <c r="F141" i="1" a="1"/>
  <c r="F141" i="1" s="1"/>
  <c r="H742" i="1" a="1"/>
  <c r="H742" i="1" s="1"/>
  <c r="H744" i="1" s="1" a="1"/>
  <c r="H744" i="1" s="1"/>
  <c r="P315" i="1"/>
  <c r="P420" i="1" s="1"/>
  <c r="G315" i="1"/>
  <c r="G420" i="1" s="1"/>
  <c r="Q364" i="1"/>
  <c r="Q274" i="1"/>
  <c r="Q241" i="1"/>
  <c r="Q316" i="1" s="1"/>
  <c r="Q471" i="1" s="1"/>
  <c r="Q317" i="1"/>
  <c r="Q472" i="1" s="1"/>
  <c r="H119" i="1"/>
  <c r="H114" i="1" s="1"/>
  <c r="H315" i="1"/>
  <c r="H420" i="1" s="1"/>
  <c r="H126" i="1"/>
  <c r="H322" i="1"/>
  <c r="H477" i="1" s="1"/>
  <c r="P130" i="1"/>
  <c r="M114" i="1"/>
  <c r="L314" i="1"/>
  <c r="L419" i="1" s="1"/>
  <c r="M364" i="1"/>
  <c r="M274" i="1"/>
  <c r="M363" i="1" s="1"/>
  <c r="M504" i="1" s="1"/>
  <c r="O384" i="1"/>
  <c r="O515" i="1" s="1"/>
  <c r="K125" i="1"/>
  <c r="F315" i="1"/>
  <c r="F420" i="1" s="1"/>
  <c r="I114" i="1"/>
  <c r="Q315" i="1"/>
  <c r="Q420" i="1" s="1"/>
  <c r="Q384" i="1"/>
  <c r="Q515" i="1" s="1"/>
  <c r="N125" i="1"/>
  <c r="K123" i="1"/>
  <c r="K319" i="1"/>
  <c r="K474" i="1" s="1"/>
  <c r="G324" i="1"/>
  <c r="G479" i="1" s="1"/>
  <c r="G128" i="1"/>
  <c r="O361" i="1"/>
  <c r="O428" i="1" s="1"/>
  <c r="O125" i="1"/>
  <c r="G316" i="1"/>
  <c r="G471" i="1" s="1"/>
  <c r="G362" i="1"/>
  <c r="G429" i="1" s="1"/>
  <c r="H385" i="1"/>
  <c r="H516" i="1" s="1"/>
  <c r="N316" i="1"/>
  <c r="N471" i="1" s="1"/>
  <c r="H362" i="1"/>
  <c r="H429" i="1" s="1"/>
  <c r="O316" i="1"/>
  <c r="O471" i="1" s="1"/>
  <c r="K742" i="1" a="1"/>
  <c r="K742" i="1" s="1"/>
  <c r="K744" i="1" s="1" a="1"/>
  <c r="K744" i="1" s="1"/>
  <c r="J316" i="1"/>
  <c r="J471" i="1" s="1"/>
  <c r="G899" i="1"/>
  <c r="H899" i="1"/>
  <c r="I899" i="1"/>
  <c r="L902" i="1"/>
  <c r="I903" i="1"/>
  <c r="I925" i="1"/>
  <c r="I924" i="1" s="1"/>
  <c r="I902" i="1"/>
  <c r="J903" i="1"/>
  <c r="J925" i="1"/>
  <c r="J924" i="1" s="1"/>
  <c r="F742" i="1" a="1"/>
  <c r="F742" i="1" s="1"/>
  <c r="F744" i="1" s="1" a="1"/>
  <c r="F744" i="1" s="1"/>
  <c r="G726" i="1" a="1"/>
  <c r="G726" i="1" s="1"/>
  <c r="G728" i="1" s="1" a="1"/>
  <c r="G728" i="1" s="1"/>
  <c r="G325" i="1"/>
  <c r="G480" i="1" s="1"/>
  <c r="O315" i="1"/>
  <c r="O420" i="1" s="1"/>
  <c r="N742" i="1" a="1"/>
  <c r="N742" i="1" s="1"/>
  <c r="N744" i="1" s="1" a="1"/>
  <c r="N744" i="1" s="1"/>
  <c r="O124" i="1"/>
  <c r="H325" i="1"/>
  <c r="H480" i="1" s="1"/>
  <c r="H323" i="1"/>
  <c r="H478" i="1" s="1"/>
  <c r="M124" i="1"/>
  <c r="Q320" i="1"/>
  <c r="Q475" i="1" s="1"/>
  <c r="I323" i="1"/>
  <c r="I478" i="1" s="1"/>
  <c r="Q124" i="1"/>
  <c r="F314" i="1"/>
  <c r="F419" i="1" s="1"/>
  <c r="J323" i="1"/>
  <c r="J478" i="1" s="1"/>
  <c r="N129" i="1"/>
  <c r="N325" i="1"/>
  <c r="N480" i="1" s="1"/>
  <c r="F361" i="1"/>
  <c r="F428" i="1" s="1"/>
  <c r="G122" i="1"/>
  <c r="G114" i="1" s="1"/>
  <c r="H903" i="1"/>
  <c r="H925" i="1"/>
  <c r="H924" i="1" s="1"/>
  <c r="H318" i="1"/>
  <c r="H473" i="1" s="1"/>
  <c r="L320" i="1"/>
  <c r="L475" i="1" s="1"/>
  <c r="L124" i="1"/>
  <c r="L114" i="1" s="1"/>
  <c r="K316" i="1"/>
  <c r="K471" i="1" s="1"/>
  <c r="O129" i="1"/>
  <c r="O114" i="1" s="1"/>
  <c r="O325" i="1"/>
  <c r="O480" i="1" s="1"/>
  <c r="G361" i="1"/>
  <c r="G428" i="1" s="1"/>
  <c r="H122" i="1"/>
  <c r="L325" i="1"/>
  <c r="L480" i="1" s="1"/>
  <c r="G903" i="1"/>
  <c r="G925" i="1"/>
  <c r="G924" i="1" s="1"/>
  <c r="H902" i="1"/>
  <c r="P114" i="1"/>
  <c r="P318" i="1"/>
  <c r="P473" i="1" s="1"/>
  <c r="L323" i="1"/>
  <c r="L478" i="1" s="1"/>
  <c r="P325" i="1"/>
  <c r="P480" i="1" s="1"/>
  <c r="H361" i="1"/>
  <c r="H428" i="1" s="1"/>
  <c r="J902" i="1"/>
  <c r="L903" i="1"/>
  <c r="L925" i="1"/>
  <c r="L924" i="1" s="1"/>
  <c r="K902" i="1"/>
  <c r="N902" i="1"/>
  <c r="L899" i="1"/>
  <c r="Q399" i="1"/>
  <c r="Q519" i="1" s="1"/>
  <c r="N899" i="1"/>
  <c r="N903" i="1"/>
  <c r="O899" i="1"/>
  <c r="P902" i="1"/>
  <c r="P899" i="1"/>
  <c r="Q899" i="1"/>
  <c r="K903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11" i="1"/>
  <c r="Q105" i="1"/>
  <c r="Q147" i="1"/>
  <c r="Q159" i="1"/>
  <c r="Q168" i="1"/>
  <c r="Q563" i="1" s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500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66" i="1" s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6" i="1"/>
  <c r="M107" i="1"/>
  <c r="P538" i="1"/>
  <c r="N109" i="1"/>
  <c r="P109" i="1"/>
  <c r="L110" i="1"/>
  <c r="P111" i="1"/>
  <c r="L100" i="1"/>
  <c r="L328" i="1" s="1"/>
  <c r="L344" i="1" s="1"/>
  <c r="N100" i="1"/>
  <c r="N328" i="1" s="1"/>
  <c r="M104" i="1"/>
  <c r="P106" i="1"/>
  <c r="O110" i="1"/>
  <c r="N112" i="1"/>
  <c r="L145" i="1"/>
  <c r="M145" i="1"/>
  <c r="N545" i="1"/>
  <c r="N147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M769" i="1" s="1"/>
  <c r="M861" i="1" s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M866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F899" i="1" l="1"/>
  <c r="F902" i="1"/>
  <c r="F903" i="1"/>
  <c r="N280" i="1"/>
  <c r="M2061" i="1"/>
  <c r="I104" i="1"/>
  <c r="G109" i="1"/>
  <c r="N2235" i="1"/>
  <c r="L1633" i="1"/>
  <c r="G100" i="1"/>
  <c r="I109" i="1"/>
  <c r="Q987" i="1"/>
  <c r="Q986" i="1" s="1"/>
  <c r="H100" i="1"/>
  <c r="P2276" i="1"/>
  <c r="P2272" i="1" s="1"/>
  <c r="L2235" i="1"/>
  <c r="L2234" i="1" s="1"/>
  <c r="L2233" i="1" s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O219" i="1"/>
  <c r="Q1849" i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1314" i="1" s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L1497" i="1" s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P1686" i="1"/>
  <c r="O1508" i="1"/>
  <c r="L1503" i="1"/>
  <c r="L1297" i="1"/>
  <c r="O1278" i="1"/>
  <c r="L1269" i="1"/>
  <c r="N1124" i="1"/>
  <c r="O911" i="1"/>
  <c r="O943" i="1" s="1"/>
  <c r="O966" i="1" s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N1824" i="1" s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P587" i="1"/>
  <c r="P586" i="1" s="1"/>
  <c r="N551" i="1"/>
  <c r="M75" i="1"/>
  <c r="M74" i="1" s="1"/>
  <c r="Q2057" i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461" i="1"/>
  <c r="Q1389" i="1"/>
  <c r="Q1392" i="1"/>
  <c r="Q1313" i="1"/>
  <c r="Q1269" i="1"/>
  <c r="Q1302" i="1"/>
  <c r="Q1111" i="1"/>
  <c r="Q452" i="1"/>
  <c r="Q451" i="1" s="1"/>
  <c r="Q112" i="1"/>
  <c r="Q340" i="1" s="1"/>
  <c r="Q356" i="1" s="1"/>
  <c r="Q501" i="1" s="1"/>
  <c r="Q49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763" i="1" s="1"/>
  <c r="Q1400" i="1"/>
  <c r="Q1152" i="1"/>
  <c r="Q732" i="1"/>
  <c r="Q605" i="1"/>
  <c r="Q604" i="1" s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91" i="1"/>
  <c r="Q657" i="1"/>
  <c r="Q646" i="1"/>
  <c r="Q644" i="1" s="1"/>
  <c r="Q575" i="1"/>
  <c r="Q211" i="1"/>
  <c r="Q214" i="1"/>
  <c r="Q213" i="1" s="1"/>
  <c r="Q1391" i="1"/>
  <c r="Q1316" i="1"/>
  <c r="Q1376" i="1"/>
  <c r="Q656" i="1"/>
  <c r="Q2254" i="1"/>
  <c r="Q1891" i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40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634" i="1" s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440" i="1"/>
  <c r="Q1681" i="1"/>
  <c r="Q51" i="1"/>
  <c r="Q2315" i="1"/>
  <c r="Q2313" i="1"/>
  <c r="Q2276" i="1"/>
  <c r="Q1843" i="1"/>
  <c r="Q1498" i="1"/>
  <c r="Q1533" i="1"/>
  <c r="Q1043" i="1"/>
  <c r="Q1096" i="1" s="1"/>
  <c r="Q693" i="1"/>
  <c r="Q1734" i="1"/>
  <c r="Q47" i="1"/>
  <c r="Q46" i="1" s="1"/>
  <c r="Q145" i="1"/>
  <c r="Q137" i="1"/>
  <c r="Q2235" i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268" i="1"/>
  <c r="Q257" i="1" s="1"/>
  <c r="Q355" i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541" i="1"/>
  <c r="O46" i="1"/>
  <c r="O1735" i="1" s="1"/>
  <c r="O1736" i="1"/>
  <c r="N47" i="1"/>
  <c r="N1736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P1886" i="1"/>
  <c r="P1885" i="1" s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M350" i="1" s="1"/>
  <c r="M495" i="1" s="1"/>
  <c r="M484" i="1" s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M2272" i="1" s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941" i="1"/>
  <c r="L964" i="1" s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793" i="1"/>
  <c r="P1793" i="1"/>
  <c r="N1786" i="1"/>
  <c r="L1688" i="1"/>
  <c r="N1636" i="1"/>
  <c r="N1632" i="1"/>
  <c r="L1588" i="1"/>
  <c r="M1547" i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L2050" i="1" s="1"/>
  <c r="P1645" i="1"/>
  <c r="P1640" i="1" s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63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69" i="1" s="1"/>
  <c r="N861" i="1" s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714" i="1" s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L604" i="1" s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345" i="1" s="1"/>
  <c r="O795" i="1"/>
  <c r="O699" i="1"/>
  <c r="M608" i="1"/>
  <c r="M604" i="1" s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13" i="1" s="1"/>
  <c r="O992" i="1"/>
  <c r="O993" i="1" s="1"/>
  <c r="N974" i="1"/>
  <c r="M876" i="1"/>
  <c r="O771" i="1"/>
  <c r="O768" i="1" s="1"/>
  <c r="O763" i="1" s="1"/>
  <c r="P591" i="1"/>
  <c r="P590" i="1" s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P1114" i="1"/>
  <c r="L1114" i="1"/>
  <c r="P1099" i="1"/>
  <c r="L920" i="1"/>
  <c r="L1043" i="1"/>
  <c r="L1096" i="1" s="1"/>
  <c r="O920" i="1"/>
  <c r="N2234" i="1"/>
  <c r="N1731" i="1"/>
  <c r="M1731" i="1"/>
  <c r="M1043" i="1"/>
  <c r="M1069" i="1" s="1"/>
  <c r="M880" i="1"/>
  <c r="M563" i="1"/>
  <c r="N879" i="1"/>
  <c r="O1036" i="1"/>
  <c r="O1664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O2276" i="1"/>
  <c r="P2189" i="1"/>
  <c r="N2301" i="1"/>
  <c r="N2295" i="1" s="1"/>
  <c r="O2022" i="1"/>
  <c r="N2276" i="1"/>
  <c r="N2165" i="1"/>
  <c r="L2114" i="1"/>
  <c r="N2024" i="1"/>
  <c r="M2022" i="1"/>
  <c r="O2223" i="1"/>
  <c r="N1954" i="1"/>
  <c r="O2296" i="1"/>
  <c r="L2273" i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N184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M2002" i="1"/>
  <c r="N1903" i="1"/>
  <c r="O1559" i="1"/>
  <c r="L1541" i="1"/>
  <c r="M1903" i="1"/>
  <c r="L1903" i="1"/>
  <c r="N1862" i="1"/>
  <c r="L1599" i="1"/>
  <c r="P1573" i="1"/>
  <c r="L1435" i="1"/>
  <c r="L1461" i="1"/>
  <c r="O1825" i="1"/>
  <c r="N1678" i="1"/>
  <c r="N1641" i="1"/>
  <c r="P1435" i="1"/>
  <c r="P1460" i="1"/>
  <c r="O1573" i="1"/>
  <c r="O1849" i="1"/>
  <c r="M1825" i="1"/>
  <c r="N1584" i="1"/>
  <c r="N1573" i="1"/>
  <c r="N1886" i="1"/>
  <c r="M1707" i="1"/>
  <c r="M1584" i="1"/>
  <c r="M1573" i="1"/>
  <c r="M1885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824" i="1" s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M1097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O1435" i="1"/>
  <c r="P1351" i="1"/>
  <c r="O1316" i="1"/>
  <c r="N1277" i="1"/>
  <c r="O1552" i="1"/>
  <c r="O1533" i="1"/>
  <c r="M1460" i="1"/>
  <c r="M1392" i="1"/>
  <c r="L1270" i="1"/>
  <c r="O1006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P1314" i="1" s="1"/>
  <c r="N1120" i="1"/>
  <c r="N1026" i="1"/>
  <c r="N1025" i="1" s="1"/>
  <c r="N1022" i="1" s="1"/>
  <c r="O1425" i="1"/>
  <c r="P1213" i="1"/>
  <c r="O1203" i="1"/>
  <c r="P1180" i="1"/>
  <c r="P997" i="1"/>
  <c r="P961" i="1"/>
  <c r="P933" i="1"/>
  <c r="L1265" i="1"/>
  <c r="N1112" i="1"/>
  <c r="L1062" i="1"/>
  <c r="O997" i="1"/>
  <c r="N997" i="1"/>
  <c r="N1351" i="1"/>
  <c r="L1103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1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L1007" i="1"/>
  <c r="L1126" i="1" s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62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P993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P695" i="1"/>
  <c r="P704" i="1"/>
  <c r="P987" i="1"/>
  <c r="L888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656" i="1"/>
  <c r="P459" i="1"/>
  <c r="P580" i="1"/>
  <c r="O240" i="1"/>
  <c r="P881" i="1"/>
  <c r="P852" i="1"/>
  <c r="O956" i="1"/>
  <c r="O912" i="1"/>
  <c r="O967" i="1" s="1"/>
  <c r="O881" i="1"/>
  <c r="O852" i="1"/>
  <c r="N862" i="1"/>
  <c r="N823" i="1"/>
  <c r="P784" i="1"/>
  <c r="N763" i="1"/>
  <c r="L714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N624" i="1" s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L877" i="1"/>
  <c r="P765" i="1"/>
  <c r="P858" i="1" s="1"/>
  <c r="P655" i="1"/>
  <c r="M646" i="1"/>
  <c r="L612" i="1"/>
  <c r="M576" i="1"/>
  <c r="N401" i="1"/>
  <c r="N377" i="1"/>
  <c r="M536" i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0" i="1" s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O1616" i="1" s="1"/>
  <c r="O1615" i="1" s="1"/>
  <c r="L42" i="1"/>
  <c r="L880" i="1"/>
  <c r="N636" i="1"/>
  <c r="N634" i="1" s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M634" i="1" s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N46" i="1"/>
  <c r="N1735" i="1" s="1"/>
  <c r="N49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374" i="1" s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617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L1571" i="1"/>
  <c r="L1207" i="1"/>
  <c r="L1429" i="1"/>
  <c r="L1345" i="1"/>
  <c r="L1618" i="1"/>
  <c r="L1183" i="1"/>
  <c r="L200" i="1"/>
  <c r="M1330" i="1"/>
  <c r="L1511" i="1"/>
  <c r="M1652" i="1"/>
  <c r="Q1098" i="1"/>
  <c r="Q1093" i="1" s="1"/>
  <c r="O1160" i="1"/>
  <c r="L1160" i="1"/>
  <c r="O1555" i="1"/>
  <c r="P1511" i="1"/>
  <c r="M1824" i="1"/>
  <c r="M1823" i="1" s="1"/>
  <c r="M1047" i="1"/>
  <c r="L644" i="1"/>
  <c r="L1658" i="1"/>
  <c r="L1659" i="1" s="1"/>
  <c r="Q1740" i="1"/>
  <c r="L1136" i="1"/>
  <c r="N2272" i="1"/>
  <c r="P1005" i="1"/>
  <c r="P1002" i="1" s="1"/>
  <c r="M1497" i="1"/>
  <c r="Q200" i="1"/>
  <c r="Q1511" i="1"/>
  <c r="L1593" i="1"/>
  <c r="M1759" i="1"/>
  <c r="O2050" i="1"/>
  <c r="L441" i="1"/>
  <c r="L634" i="1"/>
  <c r="L1005" i="1"/>
  <c r="L1002" i="1" s="1"/>
  <c r="L1070" i="1"/>
  <c r="M1546" i="1"/>
  <c r="M1314" i="1"/>
  <c r="M1206" i="1"/>
  <c r="Q1862" i="1"/>
  <c r="L1862" i="1"/>
  <c r="M2050" i="1"/>
  <c r="Q1759" i="1"/>
  <c r="L1562" i="1"/>
  <c r="Q1885" i="1"/>
  <c r="Q1160" i="1"/>
  <c r="M38" i="1"/>
  <c r="M1658" i="1" s="1"/>
  <c r="M1659" i="1" s="1"/>
  <c r="M1160" i="1"/>
  <c r="O2253" i="1"/>
  <c r="O2233" i="1" s="1"/>
  <c r="L1570" i="1"/>
  <c r="L1546" i="1"/>
  <c r="L1555" i="1"/>
  <c r="P1047" i="1"/>
  <c r="L1759" i="1"/>
  <c r="Q1602" i="1"/>
  <c r="N1497" i="1"/>
  <c r="P1160" i="1"/>
  <c r="M1183" i="1"/>
  <c r="M1593" i="1"/>
  <c r="M2295" i="1"/>
  <c r="Q2234" i="1"/>
  <c r="O1652" i="1"/>
  <c r="M738" i="1" a="1"/>
  <c r="M738" i="1" s="1"/>
  <c r="M736" i="1" a="1"/>
  <c r="M736" i="1" s="1"/>
  <c r="L2272" i="1"/>
  <c r="M1071" i="1"/>
  <c r="M1070" i="1"/>
  <c r="L1206" i="1"/>
  <c r="L1344" i="1"/>
  <c r="O1885" i="1"/>
  <c r="P1652" i="1"/>
  <c r="M1609" i="1"/>
  <c r="L210" i="1"/>
  <c r="L182" i="1" s="1"/>
  <c r="L181" i="1" s="1"/>
  <c r="L1652" i="1"/>
  <c r="Q679" i="1"/>
  <c r="P1555" i="1"/>
  <c r="O575" i="1"/>
  <c r="O440" i="1"/>
  <c r="M1414" i="1"/>
  <c r="L1414" i="1"/>
  <c r="L1428" i="1"/>
  <c r="N1759" i="1"/>
  <c r="Q63" i="1"/>
  <c r="O1740" i="1"/>
  <c r="Q2050" i="1"/>
  <c r="O1602" i="1"/>
  <c r="L1885" i="1"/>
  <c r="P1759" i="1"/>
  <c r="Q49" i="1"/>
  <c r="Q48" i="1" s="1"/>
  <c r="Q1737" i="1" s="1"/>
  <c r="O1862" i="1"/>
  <c r="L624" i="1"/>
  <c r="N1593" i="1"/>
  <c r="Q590" i="1"/>
  <c r="Q1652" i="1"/>
  <c r="P738" i="1" a="1"/>
  <c r="P738" i="1" s="1"/>
  <c r="P736" i="1" a="1"/>
  <c r="P736" i="1" s="1"/>
  <c r="N2050" i="1"/>
  <c r="Q1555" i="1"/>
  <c r="P1862" i="1"/>
  <c r="N882" i="1"/>
  <c r="O1014" i="1"/>
  <c r="O1011" i="1" s="1"/>
  <c r="O1759" i="1"/>
  <c r="Q210" i="1"/>
  <c r="Q182" i="1" s="1"/>
  <c r="O337" i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203" i="1" s="1"/>
  <c r="Q397" i="1"/>
  <c r="Q280" i="1"/>
  <c r="Q279" i="1" s="1"/>
  <c r="Q273" i="1"/>
  <c r="Q233" i="1" s="1"/>
  <c r="Q181" i="1" s="1"/>
  <c r="Q989" i="1"/>
  <c r="Q988" i="1" s="1"/>
  <c r="Q984" i="1" s="1"/>
  <c r="Q40" i="1"/>
  <c r="Q1665" i="1" s="1"/>
  <c r="P540" i="1"/>
  <c r="L1097" i="1"/>
  <c r="O1731" i="1"/>
  <c r="L113" i="1"/>
  <c r="L341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1000" i="1" s="1"/>
  <c r="O334" i="1"/>
  <c r="O350" i="1" s="1"/>
  <c r="O495" i="1" s="1"/>
  <c r="O484" i="1" s="1"/>
  <c r="P634" i="1"/>
  <c r="M340" i="1"/>
  <c r="M356" i="1" s="1"/>
  <c r="M501" i="1" s="1"/>
  <c r="M490" i="1" s="1"/>
  <c r="O39" i="1"/>
  <c r="N108" i="1"/>
  <c r="P1007" i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Q1616" i="1"/>
  <c r="Q1615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22" i="1"/>
  <c r="Q1714" i="1"/>
  <c r="Q539" i="1"/>
  <c r="Q2" i="1"/>
  <c r="Q1742" i="1"/>
  <c r="Q39" i="1"/>
  <c r="Q794" i="1"/>
  <c r="Q310" i="1"/>
  <c r="Q263" i="1"/>
  <c r="Q240" i="1"/>
  <c r="Q337" i="1"/>
  <c r="Q353" i="1" s="1"/>
  <c r="Q57" i="1"/>
  <c r="Q741" i="1"/>
  <c r="Q735" i="1" s="1"/>
  <c r="Q1736" i="1"/>
  <c r="Q1735" i="1"/>
  <c r="Q733" i="1"/>
  <c r="Q958" i="1"/>
  <c r="Q887" i="1"/>
  <c r="Q882" i="1" s="1"/>
  <c r="Q1738" i="1"/>
  <c r="Q1136" i="1"/>
  <c r="Q785" i="1"/>
  <c r="Q369" i="1"/>
  <c r="Q553" i="1"/>
  <c r="Q532" i="1"/>
  <c r="Q347" i="1"/>
  <c r="Q533" i="1"/>
  <c r="Q535" i="1"/>
  <c r="Q368" i="1"/>
  <c r="Q365" i="1" s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349" i="1" s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427" i="1"/>
  <c r="Q1426" i="1" s="1"/>
  <c r="Q1006" i="1"/>
  <c r="Q1013" i="1"/>
  <c r="Q1012" i="1" s="1"/>
  <c r="Q2253" i="1"/>
  <c r="Q2233" i="1" s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1569" i="1"/>
  <c r="Q1568" i="1" s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1001" i="1" s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M109" i="1"/>
  <c r="M337" i="1" s="1"/>
  <c r="M353" i="1" s="1"/>
  <c r="M498" i="1" s="1"/>
  <c r="M487" i="1" s="1"/>
  <c r="M268" i="1"/>
  <c r="M257" i="1" s="1"/>
  <c r="N1125" i="1"/>
  <c r="N1086" i="1"/>
  <c r="P34" i="1"/>
  <c r="P1330" i="1" s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O251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P1562" i="1" s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P679" i="1"/>
  <c r="P102" i="1"/>
  <c r="L38" i="1"/>
  <c r="L1609" i="1" s="1"/>
  <c r="P1823" i="1"/>
  <c r="M39" i="1"/>
  <c r="M1511" i="1" s="1"/>
  <c r="M1003" i="1"/>
  <c r="P39" i="1"/>
  <c r="M194" i="1"/>
  <c r="O1119" i="1"/>
  <c r="P1136" i="1"/>
  <c r="M440" i="1"/>
  <c r="M1399" i="1"/>
  <c r="O882" i="1"/>
  <c r="N1546" i="1"/>
  <c r="P440" i="1"/>
  <c r="M144" i="1"/>
  <c r="N38" i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343" i="1"/>
  <c r="N1342" i="1" s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P487" i="1" s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L1006" i="1"/>
  <c r="L1013" i="1"/>
  <c r="L1012" i="1" s="1"/>
  <c r="N1885" i="1"/>
  <c r="L137" i="1"/>
  <c r="L367" i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126" i="1"/>
  <c r="P1088" i="1"/>
  <c r="P1003" i="1"/>
  <c r="M1728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N1205" i="1"/>
  <c r="N1204" i="1" s="1"/>
  <c r="O1020" i="1"/>
  <c r="N137" i="1"/>
  <c r="N366" i="1"/>
  <c r="N528" i="1"/>
  <c r="N566" i="1"/>
  <c r="L355" i="1"/>
  <c r="L500" i="1"/>
  <c r="P39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205" i="1"/>
  <c r="O1204" i="1" s="1"/>
  <c r="O1314" i="1"/>
  <c r="N1569" i="1"/>
  <c r="N1568" i="1" s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N412" i="1"/>
  <c r="M575" i="1"/>
  <c r="O539" i="1"/>
  <c r="O353" i="1"/>
  <c r="M99" i="1"/>
  <c r="M327" i="1" s="1"/>
  <c r="M343" i="1" s="1"/>
  <c r="O1427" i="1"/>
  <c r="O1426" i="1" s="1"/>
  <c r="O733" i="1"/>
  <c r="M1021" i="1"/>
  <c r="M1020" i="1" s="1"/>
  <c r="M1119" i="1"/>
  <c r="N1427" i="1"/>
  <c r="N1426" i="1" s="1"/>
  <c r="N1315" i="1"/>
  <c r="P22" i="1"/>
  <c r="P1714" i="1"/>
  <c r="L553" i="1"/>
  <c r="L192" i="1"/>
  <c r="P1000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O172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427" i="1" s="1"/>
  <c r="P1426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1616" i="1"/>
  <c r="N1615" i="1" s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564" i="1"/>
  <c r="N501" i="1"/>
  <c r="N490" i="1" s="1"/>
  <c r="N907" i="1"/>
  <c r="N939" i="1" s="1"/>
  <c r="N962" i="1" s="1"/>
  <c r="M1001" i="1"/>
  <c r="M1000" i="1" s="1"/>
  <c r="P1205" i="1"/>
  <c r="P1204" i="1" s="1"/>
  <c r="M1315" i="1"/>
  <c r="N1136" i="1"/>
  <c r="N1823" i="1"/>
  <c r="M46" i="1"/>
  <c r="M1735" i="1" s="1"/>
  <c r="M49" i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L357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P986" i="1"/>
  <c r="P989" i="1"/>
  <c r="P988" i="1" s="1"/>
  <c r="O1105" i="1"/>
  <c r="O1135" i="1"/>
  <c r="O1010" i="1"/>
  <c r="N741" i="1"/>
  <c r="N735" i="1" s="1"/>
  <c r="M331" i="1"/>
  <c r="M347" i="1" s="1"/>
  <c r="N39" i="1"/>
  <c r="M540" i="1"/>
  <c r="P553" i="1"/>
  <c r="N1095" i="1"/>
  <c r="N1093" i="1"/>
  <c r="N1096" i="1"/>
  <c r="N1097" i="1"/>
  <c r="P1013" i="1"/>
  <c r="P1010" i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N1331" i="1" l="1"/>
  <c r="N1610" i="1"/>
  <c r="N1563" i="1"/>
  <c r="N1184" i="1"/>
  <c r="N1415" i="1"/>
  <c r="N1330" i="1"/>
  <c r="M200" i="1"/>
  <c r="M1429" i="1"/>
  <c r="M1618" i="1"/>
  <c r="M1571" i="1"/>
  <c r="M1345" i="1"/>
  <c r="M1207" i="1"/>
  <c r="M1727" i="1"/>
  <c r="L1556" i="1"/>
  <c r="L1603" i="1"/>
  <c r="L1601" i="1" s="1"/>
  <c r="L1600" i="1" s="1"/>
  <c r="L1653" i="1"/>
  <c r="L1161" i="1"/>
  <c r="L1159" i="1" s="1"/>
  <c r="L1158" i="1" s="1"/>
  <c r="L1512" i="1"/>
  <c r="L1510" i="1" s="1"/>
  <c r="L1509" i="1" s="1"/>
  <c r="Q1603" i="1"/>
  <c r="Q1601" i="1" s="1"/>
  <c r="Q1600" i="1" s="1"/>
  <c r="Q1512" i="1"/>
  <c r="Q1510" i="1" s="1"/>
  <c r="Q1509" i="1" s="1"/>
  <c r="Q1161" i="1"/>
  <c r="Q1159" i="1" s="1"/>
  <c r="Q1158" i="1" s="1"/>
  <c r="Q1556" i="1"/>
  <c r="Q1653" i="1"/>
  <c r="M1344" i="1"/>
  <c r="M1343" i="1" s="1"/>
  <c r="M1342" i="1" s="1"/>
  <c r="L1602" i="1"/>
  <c r="N1012" i="1"/>
  <c r="P1183" i="1"/>
  <c r="N736" i="1" a="1"/>
  <c r="N736" i="1" s="1"/>
  <c r="N738" i="1" a="1"/>
  <c r="N738" i="1" s="1"/>
  <c r="M1331" i="1"/>
  <c r="M1329" i="1" s="1"/>
  <c r="M1328" i="1" s="1"/>
  <c r="M1610" i="1"/>
  <c r="M1563" i="1"/>
  <c r="M1184" i="1"/>
  <c r="M1415" i="1"/>
  <c r="N1603" i="1"/>
  <c r="N1161" i="1"/>
  <c r="N1556" i="1"/>
  <c r="N1512" i="1"/>
  <c r="N1653" i="1"/>
  <c r="O736" i="1" a="1"/>
  <c r="O736" i="1" s="1"/>
  <c r="O737" i="1" s="1"/>
  <c r="O738" i="1" a="1"/>
  <c r="O738" i="1" s="1"/>
  <c r="O467" i="1"/>
  <c r="O466" i="1" s="1"/>
  <c r="N1658" i="1"/>
  <c r="N1659" i="1" s="1"/>
  <c r="N1414" i="1"/>
  <c r="O38" i="1"/>
  <c r="O1609" i="1" s="1"/>
  <c r="O1658" i="1"/>
  <c r="O1659" i="1" s="1"/>
  <c r="P1603" i="1"/>
  <c r="P1512" i="1"/>
  <c r="P1510" i="1" s="1"/>
  <c r="P1509" i="1" s="1"/>
  <c r="P1161" i="1"/>
  <c r="P1556" i="1"/>
  <c r="P1554" i="1" s="1"/>
  <c r="P1553" i="1" s="1"/>
  <c r="P1653" i="1"/>
  <c r="M37" i="1"/>
  <c r="M1726" i="1" s="1"/>
  <c r="P1658" i="1"/>
  <c r="P1659" i="1" s="1"/>
  <c r="M182" i="1"/>
  <c r="N1555" i="1"/>
  <c r="N1554" i="1" s="1"/>
  <c r="N1553" i="1" s="1"/>
  <c r="M1653" i="1"/>
  <c r="M1603" i="1"/>
  <c r="M1161" i="1"/>
  <c r="M1556" i="1"/>
  <c r="M1512" i="1"/>
  <c r="M1510" i="1" s="1"/>
  <c r="M1509" i="1" s="1"/>
  <c r="M1428" i="1"/>
  <c r="Q1022" i="1"/>
  <c r="Q1119" i="1" s="1"/>
  <c r="N1602" i="1"/>
  <c r="N1601" i="1" s="1"/>
  <c r="N1600" i="1" s="1"/>
  <c r="N1183" i="1"/>
  <c r="N1182" i="1" s="1"/>
  <c r="N1181" i="1" s="1"/>
  <c r="L738" i="1" a="1"/>
  <c r="L738" i="1" s="1"/>
  <c r="L736" i="1" a="1"/>
  <c r="L736" i="1" s="1"/>
  <c r="O192" i="1"/>
  <c r="O191" i="1" s="1"/>
  <c r="L1331" i="1"/>
  <c r="L1329" i="1" s="1"/>
  <c r="L1328" i="1" s="1"/>
  <c r="L1563" i="1"/>
  <c r="L1184" i="1"/>
  <c r="L1610" i="1"/>
  <c r="L1415" i="1"/>
  <c r="L1413" i="1" s="1"/>
  <c r="L1412" i="1" s="1"/>
  <c r="O1330" i="1"/>
  <c r="N1609" i="1"/>
  <c r="N1608" i="1" s="1"/>
  <c r="N1607" i="1" s="1"/>
  <c r="P1602" i="1"/>
  <c r="P1601" i="1" s="1"/>
  <c r="P1600" i="1" s="1"/>
  <c r="O1562" i="1"/>
  <c r="L1330" i="1"/>
  <c r="P1610" i="1"/>
  <c r="P1563" i="1"/>
  <c r="P1415" i="1"/>
  <c r="P1184" i="1"/>
  <c r="P1331" i="1"/>
  <c r="P1329" i="1" s="1"/>
  <c r="P1328" i="1" s="1"/>
  <c r="P1009" i="1"/>
  <c r="O1512" i="1"/>
  <c r="O1161" i="1"/>
  <c r="O1556" i="1"/>
  <c r="O1653" i="1"/>
  <c r="O1603" i="1"/>
  <c r="O1601" i="1" s="1"/>
  <c r="O1600" i="1" s="1"/>
  <c r="M1562" i="1"/>
  <c r="N1652" i="1"/>
  <c r="O1012" i="1"/>
  <c r="P1414" i="1"/>
  <c r="P1413" i="1" s="1"/>
  <c r="P1412" i="1" s="1"/>
  <c r="O1724" i="1"/>
  <c r="O33" i="1"/>
  <c r="O1723" i="1" s="1"/>
  <c r="P1012" i="1"/>
  <c r="L144" i="1"/>
  <c r="M1602" i="1"/>
  <c r="M1601" i="1" s="1"/>
  <c r="M1600" i="1" s="1"/>
  <c r="M1555" i="1"/>
  <c r="M1554" i="1" s="1"/>
  <c r="M1553" i="1" s="1"/>
  <c r="O1511" i="1"/>
  <c r="O1510" i="1" s="1"/>
  <c r="O1509" i="1" s="1"/>
  <c r="M1570" i="1"/>
  <c r="N1511" i="1"/>
  <c r="O1009" i="1"/>
  <c r="Q736" i="1" a="1"/>
  <c r="Q736" i="1" s="1"/>
  <c r="Q737" i="1" s="1"/>
  <c r="Q738" i="1" a="1"/>
  <c r="Q738" i="1" s="1"/>
  <c r="N1160" i="1"/>
  <c r="P1609" i="1"/>
  <c r="L1003" i="1"/>
  <c r="N1562" i="1"/>
  <c r="M1617" i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P1569" i="1"/>
  <c r="P1568" i="1" s="1"/>
  <c r="L1182" i="1"/>
  <c r="L1181" i="1" s="1"/>
  <c r="Q412" i="1"/>
  <c r="Q415" i="1"/>
  <c r="Q414" i="1" s="1"/>
  <c r="Q527" i="1"/>
  <c r="M496" i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1713" i="1"/>
  <c r="Q1711" i="1" s="1"/>
  <c r="Q20" i="1"/>
  <c r="Q38" i="1"/>
  <c r="Q425" i="1"/>
  <c r="Q424" i="1" s="1"/>
  <c r="Q497" i="1"/>
  <c r="Q486" i="1" s="1"/>
  <c r="Q792" i="1"/>
  <c r="Q835" i="1" s="1"/>
  <c r="Q86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431" i="1"/>
  <c r="Q546" i="1"/>
  <c r="Q538" i="1"/>
  <c r="Q423" i="1"/>
  <c r="Q548" i="1"/>
  <c r="M1729" i="1"/>
  <c r="M1665" i="1"/>
  <c r="L1665" i="1"/>
  <c r="L1729" i="1"/>
  <c r="P496" i="1"/>
  <c r="P485" i="1" s="1"/>
  <c r="N1000" i="1"/>
  <c r="O542" i="1"/>
  <c r="N1727" i="1"/>
  <c r="P1727" i="1"/>
  <c r="M499" i="1"/>
  <c r="M488" i="1" s="1"/>
  <c r="L498" i="1"/>
  <c r="L487" i="1" s="1"/>
  <c r="L512" i="1"/>
  <c r="P1182" i="1"/>
  <c r="P1181" i="1" s="1"/>
  <c r="M251" i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L491" i="1" s="1"/>
  <c r="P1657" i="1"/>
  <c r="P1656" i="1" s="1"/>
  <c r="O984" i="1"/>
  <c r="L527" i="1"/>
  <c r="N1665" i="1"/>
  <c r="N1729" i="1"/>
  <c r="L291" i="1"/>
  <c r="N426" i="1"/>
  <c r="L1727" i="1"/>
  <c r="N1003" i="1"/>
  <c r="P467" i="1"/>
  <c r="P466" i="1" s="1"/>
  <c r="O1651" i="1"/>
  <c r="O1650" i="1" s="1"/>
  <c r="N262" i="1"/>
  <c r="L1608" i="1"/>
  <c r="L1607" i="1" s="1"/>
  <c r="P1616" i="1"/>
  <c r="P1615" i="1" s="1"/>
  <c r="O1727" i="1"/>
  <c r="M1561" i="1"/>
  <c r="M1560" i="1" s="1"/>
  <c r="P233" i="1"/>
  <c r="P181" i="1" s="1"/>
  <c r="L37" i="1"/>
  <c r="L1726" i="1" s="1"/>
  <c r="N1561" i="1"/>
  <c r="N1560" i="1" s="1"/>
  <c r="N181" i="1"/>
  <c r="P1343" i="1"/>
  <c r="P1342" i="1" s="1"/>
  <c r="M1651" i="1"/>
  <c r="M1650" i="1" s="1"/>
  <c r="M204" i="1"/>
  <c r="M203" i="1" s="1"/>
  <c r="P37" i="1"/>
  <c r="P1726" i="1" s="1"/>
  <c r="P1728" i="1"/>
  <c r="N252" i="1"/>
  <c r="N251" i="1" s="1"/>
  <c r="M1608" i="1"/>
  <c r="M1607" i="1" s="1"/>
  <c r="L1205" i="1"/>
  <c r="L1204" i="1" s="1"/>
  <c r="L1569" i="1"/>
  <c r="L1568" i="1" s="1"/>
  <c r="N37" i="1"/>
  <c r="N1726" i="1" s="1"/>
  <c r="M1159" i="1"/>
  <c r="M1158" i="1" s="1"/>
  <c r="L1010" i="1"/>
  <c r="L1009" i="1" s="1"/>
  <c r="M1413" i="1"/>
  <c r="M1412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761" i="1"/>
  <c r="M757" i="1"/>
  <c r="M758" i="1"/>
  <c r="M759" i="1"/>
  <c r="M760" i="1"/>
  <c r="M762" i="1"/>
  <c r="M425" i="1"/>
  <c r="M737" i="1"/>
  <c r="N499" i="1"/>
  <c r="N502" i="1"/>
  <c r="N491" i="1" s="1"/>
  <c r="O725" i="1"/>
  <c r="O722" i="1" s="1"/>
  <c r="O721" i="1" s="1"/>
  <c r="P501" i="1"/>
  <c r="P490" i="1" s="1"/>
  <c r="L1561" i="1"/>
  <c r="L1560" i="1" s="1"/>
  <c r="M502" i="1"/>
  <c r="M491" i="1" s="1"/>
  <c r="N1713" i="1"/>
  <c r="N1711" i="1" s="1"/>
  <c r="N20" i="1"/>
  <c r="M485" i="1"/>
  <c r="N488" i="1"/>
  <c r="M537" i="1"/>
  <c r="M565" i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/>
  <c r="L868" i="1" s="1"/>
  <c r="N422" i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O1159" i="1"/>
  <c r="O1158" i="1" s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M533" i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543" i="1"/>
  <c r="L1730" i="1"/>
  <c r="L1711" i="1" s="1"/>
  <c r="L20" i="1"/>
  <c r="O1554" i="1"/>
  <c r="O1553" i="1" s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728" i="1"/>
  <c r="N427" i="1"/>
  <c r="M233" i="1"/>
  <c r="M181" i="1" s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L432" i="1"/>
  <c r="L430" i="1" s="1"/>
  <c r="L376" i="1"/>
  <c r="O552" i="1"/>
  <c r="O415" i="1"/>
  <c r="O414" i="1" s="1"/>
  <c r="O412" i="1"/>
  <c r="N1010" i="1"/>
  <c r="N1009" i="1" s="1"/>
  <c r="M262" i="1"/>
  <c r="M546" i="1"/>
  <c r="M368" i="1"/>
  <c r="M358" i="1"/>
  <c r="L1728" i="1"/>
  <c r="L1427" i="1"/>
  <c r="L1426" i="1" s="1"/>
  <c r="L1651" i="1"/>
  <c r="L1650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1182" i="1"/>
  <c r="M1181" i="1" s="1"/>
  <c r="M535" i="1"/>
  <c r="K36" i="1"/>
  <c r="K40" i="1" s="1"/>
  <c r="K1665" i="1" s="1"/>
  <c r="J36" i="1"/>
  <c r="J40" i="1" s="1"/>
  <c r="J1665" i="1" s="1"/>
  <c r="K1664" i="1"/>
  <c r="Q1563" i="1" l="1"/>
  <c r="Q1331" i="1"/>
  <c r="Q1610" i="1"/>
  <c r="Q1184" i="1"/>
  <c r="Q1415" i="1"/>
  <c r="Q1414" i="1"/>
  <c r="Q1413" i="1" s="1"/>
  <c r="Q1412" i="1" s="1"/>
  <c r="Q1609" i="1"/>
  <c r="Q1330" i="1"/>
  <c r="Q1329" i="1" s="1"/>
  <c r="Q1328" i="1" s="1"/>
  <c r="O37" i="1"/>
  <c r="O1726" i="1" s="1"/>
  <c r="O1414" i="1"/>
  <c r="Q1183" i="1"/>
  <c r="Q1658" i="1"/>
  <c r="Q1659" i="1" s="1"/>
  <c r="Q430" i="1"/>
  <c r="Q1021" i="1"/>
  <c r="Q1020" i="1" s="1"/>
  <c r="O1657" i="1"/>
  <c r="O1656" i="1" s="1"/>
  <c r="P411" i="1"/>
  <c r="P410" i="1" s="1"/>
  <c r="O1183" i="1"/>
  <c r="O1331" i="1"/>
  <c r="O1329" i="1" s="1"/>
  <c r="O1328" i="1" s="1"/>
  <c r="O1610" i="1"/>
  <c r="O1608" i="1" s="1"/>
  <c r="O1607" i="1" s="1"/>
  <c r="O1563" i="1"/>
  <c r="O1561" i="1" s="1"/>
  <c r="O1560" i="1" s="1"/>
  <c r="O1184" i="1"/>
  <c r="O1415" i="1"/>
  <c r="N1657" i="1"/>
  <c r="N1656" i="1" s="1"/>
  <c r="Q1562" i="1"/>
  <c r="Q1561" i="1" s="1"/>
  <c r="Q1560" i="1" s="1"/>
  <c r="Q372" i="1"/>
  <c r="P422" i="1"/>
  <c r="P421" i="1" s="1"/>
  <c r="O423" i="1"/>
  <c r="O421" i="1" s="1"/>
  <c r="N1159" i="1"/>
  <c r="N1158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727" i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1657" i="1"/>
  <c r="Q1656" i="1" s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P409" i="1" l="1"/>
  <c r="O1413" i="1"/>
  <c r="O1412" i="1" s="1"/>
  <c r="M409" i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I1653" i="1" l="1"/>
  <c r="F1653" i="1"/>
  <c r="H1653" i="1"/>
  <c r="G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F1571" i="1"/>
  <c r="G1571" i="1"/>
  <c r="H1571" i="1"/>
  <c r="H1618" i="1"/>
  <c r="F1618" i="1"/>
  <c r="G1618" i="1"/>
  <c r="I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10" i="1" l="1"/>
  <c r="H1563" i="1"/>
  <c r="F1556" i="1"/>
  <c r="G1610" i="1"/>
  <c r="H1556" i="1"/>
  <c r="F1603" i="1"/>
  <c r="I1610" i="1"/>
  <c r="F1610" i="1"/>
  <c r="G1563" i="1"/>
  <c r="H1603" i="1"/>
  <c r="I1563" i="1"/>
  <c r="G1603" i="1"/>
  <c r="I1556" i="1"/>
  <c r="I1603" i="1"/>
  <c r="G1556" i="1"/>
  <c r="F156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H1429" i="1" l="1"/>
  <c r="G1429" i="1"/>
  <c r="H1415" i="1"/>
  <c r="F1429" i="1"/>
  <c r="I1512" i="1"/>
  <c r="I1415" i="1"/>
  <c r="G1512" i="1"/>
  <c r="F1415" i="1"/>
  <c r="I1429" i="1"/>
  <c r="G1415" i="1"/>
  <c r="H1512" i="1"/>
  <c r="F1512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F1345" i="1" l="1"/>
  <c r="F1331" i="1"/>
  <c r="I1345" i="1"/>
  <c r="G1345" i="1"/>
  <c r="I1331" i="1"/>
  <c r="H1345" i="1"/>
  <c r="G1331" i="1"/>
  <c r="H1331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207" i="1" l="1"/>
  <c r="H1184" i="1"/>
  <c r="H1207" i="1"/>
  <c r="I1207" i="1"/>
  <c r="G1207" i="1"/>
  <c r="F1184" i="1"/>
  <c r="G1184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G1161" i="1"/>
  <c r="F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6" i="1" a="1"/>
  <c r="J736" i="1" s="1"/>
  <c r="J745" i="1" s="1"/>
  <c r="J738" i="1" a="1"/>
  <c r="J738" i="1" s="1"/>
  <c r="J758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I1570" i="1" l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G1617" i="1"/>
  <c r="G1570" i="1"/>
  <c r="G1428" i="1"/>
  <c r="G1427" i="1" s="1"/>
  <c r="G1426" i="1" s="1"/>
  <c r="G1344" i="1"/>
  <c r="G1206" i="1"/>
  <c r="G1205" i="1" s="1"/>
  <c r="G1204" i="1" s="1"/>
  <c r="F1617" i="1"/>
  <c r="F1570" i="1"/>
  <c r="F1569" i="1" s="1"/>
  <c r="F1568" i="1" s="1"/>
  <c r="F1428" i="1"/>
  <c r="F1344" i="1"/>
  <c r="F1206" i="1"/>
  <c r="H1570" i="1"/>
  <c r="H1617" i="1"/>
  <c r="H1428" i="1"/>
  <c r="H1427" i="1" s="1"/>
  <c r="H1426" i="1" s="1"/>
  <c r="H1344" i="1"/>
  <c r="H1343" i="1" s="1"/>
  <c r="H1342" i="1" s="1"/>
  <c r="H1206" i="1"/>
  <c r="H1205" i="1" s="1"/>
  <c r="H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G1616" i="1"/>
  <c r="G1615" i="1" s="1"/>
  <c r="G1569" i="1"/>
  <c r="G1568" i="1" s="1"/>
  <c r="G1343" i="1"/>
  <c r="G1342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206" i="1" l="1"/>
  <c r="J1736" i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570" i="1" s="1"/>
  <c r="J49" i="1"/>
  <c r="J1571" i="1" l="1"/>
  <c r="J1429" i="1"/>
  <c r="J1618" i="1"/>
  <c r="J1345" i="1"/>
  <c r="J1207" i="1"/>
  <c r="K1344" i="1"/>
  <c r="J1344" i="1"/>
  <c r="J1570" i="1"/>
  <c r="K1429" i="1"/>
  <c r="K1618" i="1"/>
  <c r="K1571" i="1"/>
  <c r="K1345" i="1"/>
  <c r="K1207" i="1"/>
  <c r="J1428" i="1"/>
  <c r="J1617" i="1"/>
  <c r="K1206" i="1"/>
  <c r="K1428" i="1"/>
  <c r="K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F1658" i="1" l="1"/>
  <c r="F1659" i="1" s="1"/>
  <c r="F1609" i="1"/>
  <c r="F1562" i="1"/>
  <c r="F1414" i="1"/>
  <c r="F1330" i="1"/>
  <c r="F1183" i="1"/>
  <c r="H1652" i="1"/>
  <c r="H1555" i="1"/>
  <c r="H1602" i="1"/>
  <c r="H1511" i="1"/>
  <c r="H1160" i="1"/>
  <c r="G1658" i="1"/>
  <c r="G1659" i="1" s="1"/>
  <c r="G1609" i="1"/>
  <c r="G1562" i="1"/>
  <c r="G1414" i="1"/>
  <c r="G1330" i="1"/>
  <c r="G1183" i="1"/>
  <c r="H1658" i="1"/>
  <c r="H1659" i="1" s="1"/>
  <c r="H1609" i="1"/>
  <c r="H1562" i="1"/>
  <c r="H1414" i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561" i="1" s="1"/>
  <c r="I1560" i="1" s="1"/>
  <c r="I1414" i="1"/>
  <c r="I1413" i="1" s="1"/>
  <c r="I1412" i="1" s="1"/>
  <c r="I1330" i="1"/>
  <c r="I1329" i="1" s="1"/>
  <c r="I1328" i="1" s="1"/>
  <c r="I1183" i="1"/>
  <c r="G1652" i="1"/>
  <c r="G1555" i="1"/>
  <c r="G1602" i="1"/>
  <c r="G1511" i="1"/>
  <c r="G1160" i="1"/>
  <c r="I1652" i="1"/>
  <c r="I1555" i="1"/>
  <c r="I1602" i="1"/>
  <c r="I1511" i="1"/>
  <c r="I1160" i="1"/>
  <c r="F1652" i="1"/>
  <c r="F1555" i="1"/>
  <c r="F1602" i="1"/>
  <c r="F1511" i="1"/>
  <c r="F1160" i="1"/>
  <c r="G1561" i="1"/>
  <c r="G1560" i="1" s="1"/>
  <c r="G1608" i="1"/>
  <c r="G1607" i="1" s="1"/>
  <c r="G1413" i="1"/>
  <c r="G1412" i="1" s="1"/>
  <c r="G1329" i="1"/>
  <c r="G1328" i="1" s="1"/>
  <c r="G1182" i="1"/>
  <c r="G1181" i="1" s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G1159" i="1"/>
  <c r="G1158" i="1" s="1"/>
  <c r="H1651" i="1"/>
  <c r="H1554" i="1"/>
  <c r="H1553" i="1" s="1"/>
  <c r="H1601" i="1"/>
  <c r="H1600" i="1" s="1"/>
  <c r="H1510" i="1"/>
  <c r="H1509" i="1" s="1"/>
  <c r="H1159" i="1"/>
  <c r="H1158" i="1" s="1"/>
  <c r="I1651" i="1"/>
  <c r="I1554" i="1"/>
  <c r="I1553" i="1" s="1"/>
  <c r="I1601" i="1"/>
  <c r="I1600" i="1" s="1"/>
  <c r="I1159" i="1"/>
  <c r="I1158" i="1" s="1"/>
  <c r="F1651" i="1"/>
  <c r="F1601" i="1"/>
  <c r="F1600" i="1" s="1"/>
  <c r="F1554" i="1"/>
  <c r="F1553" i="1" s="1"/>
  <c r="F1510" i="1"/>
  <c r="F1509" i="1" s="1"/>
  <c r="F1159" i="1"/>
  <c r="F1158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J1160" i="1" l="1"/>
  <c r="F1740" i="1"/>
  <c r="K1652" i="1"/>
  <c r="K1602" i="1"/>
  <c r="K1555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555" i="1" s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658" i="1" s="1"/>
  <c r="J1659" i="1" s="1"/>
  <c r="K38" i="1"/>
  <c r="K1658" i="1" s="1"/>
  <c r="K1659" i="1" s="1"/>
  <c r="K1183" i="1" l="1"/>
  <c r="J1414" i="1"/>
  <c r="J1183" i="1"/>
  <c r="J1609" i="1"/>
  <c r="K1330" i="1"/>
  <c r="K1603" i="1"/>
  <c r="K1653" i="1"/>
  <c r="K1161" i="1"/>
  <c r="K1556" i="1"/>
  <c r="K1512" i="1"/>
  <c r="J1602" i="1"/>
  <c r="J1184" i="1"/>
  <c r="J1610" i="1"/>
  <c r="J1563" i="1"/>
  <c r="J1331" i="1"/>
  <c r="J1415" i="1"/>
  <c r="K1414" i="1"/>
  <c r="K1562" i="1"/>
  <c r="J1330" i="1"/>
  <c r="J1562" i="1"/>
  <c r="K1331" i="1"/>
  <c r="K1610" i="1"/>
  <c r="K1563" i="1"/>
  <c r="K1415" i="1"/>
  <c r="K1184" i="1"/>
  <c r="K1609" i="1"/>
  <c r="J1653" i="1"/>
  <c r="J1161" i="1"/>
  <c r="J1556" i="1"/>
  <c r="J1512" i="1"/>
  <c r="J1603" i="1"/>
  <c r="J1511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<sst xmlns="http://schemas.openxmlformats.org/spreadsheetml/2006/main" count="5309" uniqueCount="2482">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</sst>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1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2.7434891067618056E-3</v>
          </cell>
          <cell r="H4">
            <v>6.9900154851342488E-4</v>
          </cell>
          <cell r="I4">
            <v>2.0494825300423356E-3</v>
          </cell>
          <cell r="J4">
            <v>1.370837867228141E-3</v>
          </cell>
          <cell r="K4">
            <v>1.8770353424290042E-3</v>
          </cell>
          <cell r="L4">
            <v>2.6991192253307297</v>
          </cell>
          <cell r="M4">
            <v>3.4395541795607825</v>
          </cell>
          <cell r="N4">
            <v>3.5275641522963328</v>
          </cell>
          <cell r="O4">
            <v>3.5872604082499477</v>
          </cell>
          <cell r="P4">
            <v>3.6603965643184071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8.3142436801690849E-4</v>
          </cell>
          <cell r="H5">
            <v>1.6992697544336764E-4</v>
          </cell>
          <cell r="I5">
            <v>4.7360900080836097E-4</v>
          </cell>
          <cell r="J5">
            <v>3.1139217928757065E-4</v>
          </cell>
          <cell r="K5">
            <v>4.7995144102244209E-4</v>
          </cell>
          <cell r="L5">
            <v>1.3153885767042948</v>
          </cell>
          <cell r="M5">
            <v>1.9386621953725018</v>
          </cell>
          <cell r="N5">
            <v>1.9073018605644954</v>
          </cell>
          <cell r="O5">
            <v>1.6702141761195379</v>
          </cell>
          <cell r="P5">
            <v>1.3285222471882101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3.8050952670400188E-4</v>
          </cell>
          <cell r="H6">
            <v>9.4857271956227113E-5</v>
          </cell>
          <cell r="I6">
            <v>2.9395957519625136E-4</v>
          </cell>
          <cell r="J6">
            <v>1.926256681922314E-4</v>
          </cell>
          <cell r="K6">
            <v>2.6100242520719241E-4</v>
          </cell>
          <cell r="L6">
            <v>0.26068119507423537</v>
          </cell>
          <cell r="M6">
            <v>0.28342246784601832</v>
          </cell>
          <cell r="N6">
            <v>0.29252135917375627</v>
          </cell>
          <cell r="O6">
            <v>0.35032917211186443</v>
          </cell>
          <cell r="P6">
            <v>0.41316859983439863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1.0580591838132892E-4</v>
          </cell>
          <cell r="H7">
            <v>6.6860154858122372E-5</v>
          </cell>
          <cell r="I7">
            <v>1.2969644953740434E-4</v>
          </cell>
          <cell r="J7">
            <v>1.1403137850309686E-4</v>
          </cell>
          <cell r="K7">
            <v>1.3009712469927559E-4</v>
          </cell>
          <cell r="L7">
            <v>2.742688550550942E-4</v>
          </cell>
          <cell r="M7">
            <v>2.7837133355619132E-4</v>
          </cell>
          <cell r="N7">
            <v>3.4736653756775268E-4</v>
          </cell>
          <cell r="O7">
            <v>3.4338151177572957E-4</v>
          </cell>
          <cell r="P7">
            <v>3.9534374131208267E-4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3.8462635603270055E-4</v>
          </cell>
          <cell r="H8">
            <v>9.6115322101225585E-5</v>
          </cell>
          <cell r="I8">
            <v>2.9725126581551663E-4</v>
          </cell>
          <cell r="J8">
            <v>1.9519784062255397E-4</v>
          </cell>
          <cell r="K8">
            <v>2.6607631592070005E-4</v>
          </cell>
          <cell r="L8">
            <v>0.3302628818728135</v>
          </cell>
          <cell r="M8">
            <v>0.36921094335367821</v>
          </cell>
          <cell r="N8">
            <v>0.37810163691327436</v>
          </cell>
          <cell r="O8">
            <v>0.46275619007198537</v>
          </cell>
          <cell r="P8">
            <v>0.55713648113579706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3.8690746159652384E-4</v>
          </cell>
          <cell r="H9">
            <v>9.5751923463373396E-5</v>
          </cell>
          <cell r="I9">
            <v>2.9502550908336946E-4</v>
          </cell>
          <cell r="J9">
            <v>1.9329452774514351E-4</v>
          </cell>
          <cell r="K9">
            <v>2.5747429941768194E-4</v>
          </cell>
          <cell r="L9">
            <v>0.32702225034764654</v>
          </cell>
          <cell r="M9">
            <v>0.35429325223419467</v>
          </cell>
          <cell r="N9">
            <v>0.38412896718667361</v>
          </cell>
          <cell r="O9">
            <v>0.45311984856550502</v>
          </cell>
          <cell r="P9">
            <v>0.56490014664363586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2.745114013193403E-4</v>
          </cell>
          <cell r="H10">
            <v>8.0561761784751155E-5</v>
          </cell>
          <cell r="I10">
            <v>2.6594819623746579E-4</v>
          </cell>
          <cell r="J10">
            <v>1.7163830218962432E-4</v>
          </cell>
          <cell r="K10">
            <v>2.214425431534574E-4</v>
          </cell>
          <cell r="L10">
            <v>0.20553805694530092</v>
          </cell>
          <cell r="M10">
            <v>0.21084020847455692</v>
          </cell>
          <cell r="N10">
            <v>0.27296469926393069</v>
          </cell>
          <cell r="O10">
            <v>0.300789694078133</v>
          </cell>
          <cell r="P10">
            <v>0.38394868778635116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3.7969425324639594E-4</v>
          </cell>
          <cell r="H11">
            <v>9.4911443647072705E-5</v>
          </cell>
          <cell r="I11">
            <v>2.9399253336396592E-4</v>
          </cell>
          <cell r="J11">
            <v>1.9264805004895352E-4</v>
          </cell>
          <cell r="K11">
            <v>2.6098132572092671E-4</v>
          </cell>
          <cell r="L11">
            <v>0.2599519860516919</v>
          </cell>
          <cell r="M11">
            <v>0.28284673143584699</v>
          </cell>
          <cell r="N11">
            <v>0.29219826265663223</v>
          </cell>
          <cell r="O11">
            <v>0.34970794579114561</v>
          </cell>
          <cell r="P11">
            <v>0.41232505798870445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4.1525431717250186E-3</v>
          </cell>
          <cell r="G12">
            <v>4.8853927345035896E-3</v>
          </cell>
          <cell r="H12">
            <v>5.0034571462425053E-3</v>
          </cell>
          <cell r="I12">
            <v>0.21225445897885165</v>
          </cell>
          <cell r="J12">
            <v>0.37189947573999899</v>
          </cell>
          <cell r="K12">
            <v>1.7242840795455365</v>
          </cell>
          <cell r="L12">
            <v>2.7089623300603711</v>
          </cell>
          <cell r="M12">
            <v>2.7089589000382412</v>
          </cell>
          <cell r="N12">
            <v>2.7089671628285354</v>
          </cell>
          <cell r="O12">
            <v>2.7089650220044534</v>
          </cell>
          <cell r="P12">
            <v>2.7089581067868114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4.1525431717250186E-3</v>
          </cell>
          <cell r="G13">
            <v>4.8853927345035896E-3</v>
          </cell>
          <cell r="H13">
            <v>5.0034571462425053E-3</v>
          </cell>
          <cell r="I13">
            <v>0.21225445897885165</v>
          </cell>
          <cell r="J13">
            <v>0.37189947573999899</v>
          </cell>
          <cell r="K13">
            <v>1.7242840795455365</v>
          </cell>
          <cell r="L13">
            <v>2.7089623300603711</v>
          </cell>
          <cell r="M13">
            <v>2.7089589000382412</v>
          </cell>
          <cell r="N13">
            <v>2.7089671628285354</v>
          </cell>
          <cell r="O13">
            <v>2.7089650220044534</v>
          </cell>
          <cell r="P13">
            <v>2.7089581067868114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5.2259764534683302E-4</v>
          </cell>
          <cell r="G14">
            <v>1.6242578529193301E-2</v>
          </cell>
          <cell r="H14">
            <v>2.0811148527309701E-2</v>
          </cell>
          <cell r="I14">
            <v>0.15603796492323699</v>
          </cell>
          <cell r="J14">
            <v>8.00918666367261E-2</v>
          </cell>
          <cell r="K14">
            <v>2.0334863029496801E-7</v>
          </cell>
          <cell r="L14">
            <v>5.5178072000623596E-7</v>
          </cell>
          <cell r="M14">
            <v>5.6382568031381998E-7</v>
          </cell>
          <cell r="N14">
            <v>6.9998452895450002E-6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5.2259764534683302E-4</v>
          </cell>
          <cell r="G15">
            <v>5.2259764534683302E-4</v>
          </cell>
          <cell r="H15">
            <v>5.2259764534683302E-4</v>
          </cell>
          <cell r="I15">
            <v>2.17768727581641E-2</v>
          </cell>
          <cell r="J15">
            <v>3.7576324701849899E-2</v>
          </cell>
          <cell r="K15">
            <v>0.17851492447595599</v>
          </cell>
          <cell r="L15">
            <v>0.27370615626181299</v>
          </cell>
          <cell r="M15">
            <v>0.27370632836509701</v>
          </cell>
          <cell r="N15">
            <v>0.27370704717046601</v>
          </cell>
          <cell r="O15">
            <v>0.27370747521684402</v>
          </cell>
          <cell r="P15">
            <v>0.27371447506213298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3.2682249045433096</v>
          </cell>
          <cell r="F16">
            <v>3.8319922761216816</v>
          </cell>
          <cell r="G16">
            <v>3.7300860573365204</v>
          </cell>
          <cell r="H16">
            <v>3.8837533435807026</v>
          </cell>
          <cell r="I16">
            <v>4.0221403647872762</v>
          </cell>
          <cell r="J16">
            <v>4.1348918176413241</v>
          </cell>
          <cell r="K16">
            <v>4.2267469566564477</v>
          </cell>
          <cell r="L16">
            <v>4.3147017310860392</v>
          </cell>
          <cell r="M16">
            <v>4.377381955122841</v>
          </cell>
          <cell r="N16">
            <v>4.4486279850322248</v>
          </cell>
          <cell r="O16">
            <v>4.4487987265966007</v>
          </cell>
          <cell r="P16">
            <v>4.4488236372693111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3.2682249045433096</v>
          </cell>
          <cell r="F17">
            <v>3.8319922761216816</v>
          </cell>
          <cell r="G17">
            <v>3.7300860573365204</v>
          </cell>
          <cell r="H17">
            <v>3.8837533435807026</v>
          </cell>
          <cell r="I17">
            <v>4.0221403647872762</v>
          </cell>
          <cell r="J17">
            <v>4.1348918176413241</v>
          </cell>
          <cell r="K17">
            <v>4.2267469566564477</v>
          </cell>
          <cell r="L17">
            <v>4.3147017310860392</v>
          </cell>
          <cell r="M17">
            <v>4.377381955122841</v>
          </cell>
          <cell r="N17">
            <v>4.4486279850322248</v>
          </cell>
          <cell r="O17">
            <v>4.4487987265966007</v>
          </cell>
          <cell r="P17">
            <v>4.4488236372693111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0.66997008203386899</v>
          </cell>
          <cell r="F18">
            <v>0.4159663982502802</v>
          </cell>
          <cell r="G18">
            <v>5.3176024794124747E-2</v>
          </cell>
          <cell r="H18">
            <v>0.32268318923067513</v>
          </cell>
          <cell r="I18">
            <v>0.17343192488374076</v>
          </cell>
          <cell r="J18">
            <v>0.66247801115274685</v>
          </cell>
          <cell r="K18">
            <v>0.42328392108438578</v>
          </cell>
          <cell r="L18">
            <v>0.42395335643381443</v>
          </cell>
          <cell r="M18">
            <v>0.42350050978338089</v>
          </cell>
          <cell r="N18">
            <v>0.249699091841311</v>
          </cell>
          <cell r="O18">
            <v>0.42392257032576214</v>
          </cell>
          <cell r="P18">
            <v>0.42385693128269653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2.0850415488992238</v>
          </cell>
          <cell r="F19">
            <v>1.2122042703824898</v>
          </cell>
          <cell r="G19">
            <v>0.13917537547641393</v>
          </cell>
          <cell r="H19">
            <v>0.68485463327526486</v>
          </cell>
          <cell r="I19">
            <v>0.28225896498411984</v>
          </cell>
          <cell r="J19">
            <v>0.75032795947761988</v>
          </cell>
          <cell r="K19">
            <v>0.47362745981466137</v>
          </cell>
          <cell r="L19">
            <v>0.46858002553211259</v>
          </cell>
          <cell r="M19">
            <v>0.46807951081321164</v>
          </cell>
          <cell r="N19">
            <v>0.27598320677197591</v>
          </cell>
          <cell r="O19">
            <v>0.4685459987811062</v>
          </cell>
          <cell r="P19">
            <v>0.46847345036508703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108.256830451124</v>
          </cell>
          <cell r="F20">
            <v>66.657979824550097</v>
          </cell>
          <cell r="G20">
            <v>8.5348611834049901</v>
          </cell>
          <cell r="H20">
            <v>50.558836433494697</v>
          </cell>
          <cell r="I20">
            <v>27.588923312138199</v>
          </cell>
          <cell r="J20">
            <v>104.11536410187399</v>
          </cell>
          <cell r="K20">
            <v>67.012479262989402</v>
          </cell>
          <cell r="L20">
            <v>67.059751362189701</v>
          </cell>
          <cell r="M20">
            <v>67.034368908988696</v>
          </cell>
          <cell r="N20">
            <v>39.371701155791001</v>
          </cell>
          <cell r="O20">
            <v>66.899261624633994</v>
          </cell>
          <cell r="P20">
            <v>66.977935027137306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1.9194473484241856</v>
          </cell>
          <cell r="F21">
            <v>1.1818790749033712</v>
          </cell>
          <cell r="G21">
            <v>0.1513273259468971</v>
          </cell>
          <cell r="H21">
            <v>0.89643327009742302</v>
          </cell>
          <cell r="I21">
            <v>0.48916530695280463</v>
          </cell>
          <cell r="J21">
            <v>1.8460170940048577</v>
          </cell>
          <cell r="K21">
            <v>1.1881645259395299</v>
          </cell>
          <cell r="L21">
            <v>1.1890026837267675</v>
          </cell>
          <cell r="M21">
            <v>1.1885526402302946</v>
          </cell>
          <cell r="N21">
            <v>0.69807980772678868</v>
          </cell>
          <cell r="O21">
            <v>1.1861571210041499</v>
          </cell>
          <cell r="P21">
            <v>1.1875520394882497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4.4707324396953499E-7</v>
          </cell>
          <cell r="G22">
            <v>3.11597058323907E-6</v>
          </cell>
          <cell r="H22">
            <v>1.04713833325288E-2</v>
          </cell>
          <cell r="I22">
            <v>2.8694648169352101E-2</v>
          </cell>
          <cell r="J22">
            <v>2.69071633718262E-2</v>
          </cell>
          <cell r="K22">
            <v>3.7453075622660599E-6</v>
          </cell>
          <cell r="L22">
            <v>4.9053049161066099E-3</v>
          </cell>
          <cell r="M22">
            <v>2.3600659217149499E-2</v>
          </cell>
          <cell r="N22">
            <v>4.83918737523285E-3</v>
          </cell>
          <cell r="O22">
            <v>1.9568294007379E-2</v>
          </cell>
          <cell r="P22">
            <v>4.7171318452976204E-3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2.6879346678460807E-2</v>
          </cell>
          <cell r="F23">
            <v>1.9880542051071773E-2</v>
          </cell>
          <cell r="G23">
            <v>1.2646819516146213E-2</v>
          </cell>
          <cell r="H23">
            <v>1.4312594539452401E-2</v>
          </cell>
          <cell r="I23">
            <v>3.916853278778866E-2</v>
          </cell>
          <cell r="J23">
            <v>6.6074338834272286E-2</v>
          </cell>
          <cell r="K23">
            <v>6.2753941484391396E-2</v>
          </cell>
          <cell r="L23">
            <v>6.0509058810532847E-2</v>
          </cell>
          <cell r="M23">
            <v>6.0560437809289845E-2</v>
          </cell>
          <cell r="N23">
            <v>3.3345909379214507E-2</v>
          </cell>
          <cell r="O23">
            <v>5.2911260453741227E-2</v>
          </cell>
          <cell r="P23">
            <v>5.2722347963414969E-2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6.7990993185475164</v>
          </cell>
          <cell r="F24">
            <v>3.7523566596370055E-4</v>
          </cell>
          <cell r="G24">
            <v>3.3462338788642083E-4</v>
          </cell>
          <cell r="H24">
            <v>1.5470241967896809E-4</v>
          </cell>
          <cell r="I24">
            <v>2.1302423294558754E-4</v>
          </cell>
          <cell r="J24">
            <v>2.4060942249242573E-4</v>
          </cell>
          <cell r="K24">
            <v>2.5774434652609972E-4</v>
          </cell>
          <cell r="L24">
            <v>2.6035544126355378E-4</v>
          </cell>
          <cell r="M24">
            <v>2.0128294394011423E-4</v>
          </cell>
          <cell r="N24">
            <v>2.2593690573436109E-4</v>
          </cell>
          <cell r="O24">
            <v>2.1275353560077062E-4</v>
          </cell>
          <cell r="P24">
            <v>3.4782391666365561E-4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6.7990993185475164</v>
          </cell>
          <cell r="F25">
            <v>3.7523566596370055E-4</v>
          </cell>
          <cell r="G25">
            <v>3.3462338788642083E-4</v>
          </cell>
          <cell r="H25">
            <v>1.5470241967896809E-4</v>
          </cell>
          <cell r="I25">
            <v>2.1302423294558754E-4</v>
          </cell>
          <cell r="J25">
            <v>2.4060942249242573E-4</v>
          </cell>
          <cell r="K25">
            <v>2.5774434652609972E-4</v>
          </cell>
          <cell r="L25">
            <v>2.6035544126355378E-4</v>
          </cell>
          <cell r="M25">
            <v>2.0128294394011423E-4</v>
          </cell>
          <cell r="N25">
            <v>2.2593690573436109E-4</v>
          </cell>
          <cell r="O25">
            <v>2.1275353560077062E-4</v>
          </cell>
          <cell r="P25">
            <v>3.4782391666365561E-4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1.52960040072513E-6</v>
          </cell>
          <cell r="F26">
            <v>1.1944891641249101E-6</v>
          </cell>
          <cell r="G26">
            <v>1.3114017607635601E-6</v>
          </cell>
          <cell r="H26">
            <v>1.38844159065706E-6</v>
          </cell>
          <cell r="I26">
            <v>1.77776453104671E-6</v>
          </cell>
          <cell r="J26">
            <v>2.1898658710294E-6</v>
          </cell>
          <cell r="K26">
            <v>1.79651500703031E-6</v>
          </cell>
          <cell r="L26">
            <v>6.8279833824164503E-6</v>
          </cell>
          <cell r="M26">
            <v>4.5840453376559898E-6</v>
          </cell>
          <cell r="N26">
            <v>2.6176321717979702E-4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1.4620979242719865</v>
          </cell>
          <cell r="F27">
            <v>4.2335979189989104E-4</v>
          </cell>
          <cell r="G27">
            <v>4.1893836461004419E-4</v>
          </cell>
          <cell r="H27">
            <v>4.1670031521268136E-4</v>
          </cell>
          <cell r="I27">
            <v>4.1592448537031146E-4</v>
          </cell>
          <cell r="J27">
            <v>4.1507981829624896E-4</v>
          </cell>
          <cell r="K27">
            <v>4.1569003646046987E-4</v>
          </cell>
          <cell r="L27">
            <v>4.1636262532840362E-4</v>
          </cell>
          <cell r="M27">
            <v>4.1629413963861772E-4</v>
          </cell>
          <cell r="N27">
            <v>4.2322132705918669E-4</v>
          </cell>
          <cell r="O27">
            <v>4.255547178653174E-4</v>
          </cell>
          <cell r="P27">
            <v>6.8707516801524982E-4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8.0494021729671532E-4</v>
          </cell>
          <cell r="F28">
            <v>8.0495178302226718E-4</v>
          </cell>
          <cell r="G28">
            <v>8.0676412673151381E-4</v>
          </cell>
          <cell r="H28">
            <v>3.4704217798389815E-2</v>
          </cell>
          <cell r="I28">
            <v>8.5421480038429989E-2</v>
          </cell>
          <cell r="J28">
            <v>7.2807286521804307E-2</v>
          </cell>
          <cell r="K28">
            <v>4.9037506765395304E-2</v>
          </cell>
          <cell r="L28">
            <v>7.1322834662507995E-2</v>
          </cell>
          <cell r="M28">
            <v>7.489778217967219E-2</v>
          </cell>
          <cell r="N28">
            <v>7.5465199642166483E-2</v>
          </cell>
          <cell r="O28">
            <v>6.4980680691706691E-2</v>
          </cell>
          <cell r="P28">
            <v>9.3304909394753055E-2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8.0494021729671456E-4</v>
          </cell>
          <cell r="F29">
            <v>8.0495178302226675E-4</v>
          </cell>
          <cell r="G29">
            <v>8.0676412673151272E-4</v>
          </cell>
          <cell r="H29">
            <v>3.470421779838978E-2</v>
          </cell>
          <cell r="I29">
            <v>8.542148003842992E-2</v>
          </cell>
          <cell r="J29">
            <v>7.2807286521804279E-2</v>
          </cell>
          <cell r="K29">
            <v>4.9037506765395249E-2</v>
          </cell>
          <cell r="L29">
            <v>7.1322834662507953E-2</v>
          </cell>
          <cell r="M29">
            <v>7.4897782179672134E-2</v>
          </cell>
          <cell r="N29">
            <v>7.5465199642166428E-2</v>
          </cell>
          <cell r="O29">
            <v>6.4980680691706622E-2</v>
          </cell>
          <cell r="P29">
            <v>9.3304909394752972E-2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8.9090265268041118E-4</v>
          </cell>
          <cell r="F30">
            <v>8.9110818425813018E-4</v>
          </cell>
          <cell r="G30">
            <v>8.9272661238154406E-4</v>
          </cell>
          <cell r="H30">
            <v>3.837859269010014E-2</v>
          </cell>
          <cell r="I30">
            <v>9.4465026650813078E-2</v>
          </cell>
          <cell r="J30">
            <v>8.0515145721952189E-2</v>
          </cell>
          <cell r="K30">
            <v>5.4229080396494156E-2</v>
          </cell>
          <cell r="L30">
            <v>7.8874590656950544E-2</v>
          </cell>
          <cell r="M30">
            <v>8.28273413286231E-2</v>
          </cell>
          <cell r="N30">
            <v>8.3455990843293401E-2</v>
          </cell>
          <cell r="O30">
            <v>7.1860759273617389E-2</v>
          </cell>
          <cell r="P30">
            <v>0.10318438552329537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8.9090265268041118E-4</v>
          </cell>
          <cell r="F31">
            <v>8.9110818425813018E-4</v>
          </cell>
          <cell r="G31">
            <v>8.9272661238154406E-4</v>
          </cell>
          <cell r="H31">
            <v>3.837859269010014E-2</v>
          </cell>
          <cell r="I31">
            <v>9.4465026650813078E-2</v>
          </cell>
          <cell r="J31">
            <v>8.0515145721952189E-2</v>
          </cell>
          <cell r="K31">
            <v>5.4229080396494156E-2</v>
          </cell>
          <cell r="L31">
            <v>7.8874590656950544E-2</v>
          </cell>
          <cell r="M31">
            <v>8.28273413286231E-2</v>
          </cell>
          <cell r="N31">
            <v>8.3455990843293401E-2</v>
          </cell>
          <cell r="O31">
            <v>7.1860759273617389E-2</v>
          </cell>
          <cell r="P31">
            <v>0.10318438552329537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3.2715083047621E-4</v>
          </cell>
          <cell r="F32">
            <v>5.2395597295063496E-7</v>
          </cell>
          <cell r="G32">
            <v>1.39745013028755E-6</v>
          </cell>
          <cell r="H32">
            <v>2.4498538288819701E-2</v>
          </cell>
          <cell r="I32">
            <v>1.2202963672124201E-2</v>
          </cell>
          <cell r="J32">
            <v>1.514724295346E-2</v>
          </cell>
          <cell r="K32">
            <v>1.6593519952597801E-3</v>
          </cell>
          <cell r="L32">
            <v>2.2417843025009099E-2</v>
          </cell>
          <cell r="M32">
            <v>7.5170980027855702E-3</v>
          </cell>
          <cell r="N32">
            <v>1.1907772252163801E-2</v>
          </cell>
          <cell r="O32">
            <v>1.33772942973508E-2</v>
          </cell>
          <cell r="P32">
            <v>1.6803895226665901E-2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3.2951110727587866E-4</v>
          </cell>
          <cell r="F33">
            <v>3.2987151269351647E-4</v>
          </cell>
          <cell r="G33">
            <v>3.3090446182290417E-4</v>
          </cell>
          <cell r="H33">
            <v>2.473913909633068E-2</v>
          </cell>
          <cell r="I33">
            <v>3.6701937822600138E-2</v>
          </cell>
          <cell r="J33">
            <v>3.2494525275414042E-2</v>
          </cell>
          <cell r="K33">
            <v>2.3133603498379767E-2</v>
          </cell>
          <cell r="L33">
            <v>2.9250697858207324E-2</v>
          </cell>
          <cell r="M33">
            <v>3.0680858936687254E-2</v>
          </cell>
          <cell r="N33">
            <v>3.0909654433072201E-2</v>
          </cell>
          <cell r="O33">
            <v>2.6615869219336803E-2</v>
          </cell>
          <cell r="P33">
            <v>3.8216040760331381E-2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3.2701287150322601E-5</v>
          </cell>
          <cell r="F34">
            <v>4.6042674724949426E-5</v>
          </cell>
          <cell r="G34">
            <v>1.306600295692305E-2</v>
          </cell>
          <cell r="H34">
            <v>0.1450596112897948</v>
          </cell>
          <cell r="I34">
            <v>1.3618020116600609</v>
          </cell>
          <cell r="J34">
            <v>1.7485537561361335</v>
          </cell>
          <cell r="K34">
            <v>7.7511499393791413E-5</v>
          </cell>
          <cell r="L34">
            <v>1.5986746741997128E-4</v>
          </cell>
          <cell r="M34">
            <v>1.2446953463969016E-2</v>
          </cell>
          <cell r="N34">
            <v>2.6081205540688462E-2</v>
          </cell>
          <cell r="O34">
            <v>2.1561902313575191E-2</v>
          </cell>
          <cell r="P34">
            <v>5.1563031079973343E-2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3.270128715032252E-5</v>
          </cell>
          <cell r="F35">
            <v>4.6005071601290575E-5</v>
          </cell>
          <cell r="G35">
            <v>1.3049337136824947E-2</v>
          </cell>
          <cell r="H35">
            <v>0.145059611289795</v>
          </cell>
          <cell r="I35">
            <v>1.3602888983137733</v>
          </cell>
          <cell r="J35">
            <v>1.7485537561361353</v>
          </cell>
          <cell r="K35">
            <v>7.7435804570164662E-5</v>
          </cell>
          <cell r="L35">
            <v>1.5986746741997128E-4</v>
          </cell>
          <cell r="M35">
            <v>1.2446953463969016E-2</v>
          </cell>
          <cell r="N35">
            <v>2.6081205540688466E-2</v>
          </cell>
          <cell r="O35">
            <v>2.1561902313575194E-2</v>
          </cell>
          <cell r="P35">
            <v>5.1563031079973343E-2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2.6915101917955418E-5</v>
          </cell>
          <cell r="F36">
            <v>5.7099346410901967E-5</v>
          </cell>
          <cell r="G36">
            <v>1.5555419577703882E-2</v>
          </cell>
          <cell r="H36">
            <v>0.16673682077254737</v>
          </cell>
          <cell r="I36">
            <v>1.5131147246823398</v>
          </cell>
          <cell r="J36">
            <v>1.8801672080926011</v>
          </cell>
          <cell r="K36">
            <v>7.7511499393791413E-5</v>
          </cell>
          <cell r="L36">
            <v>1.5986746741997128E-4</v>
          </cell>
          <cell r="M36">
            <v>1.2574222198225633E-2</v>
          </cell>
          <cell r="N36">
            <v>2.6348016275657415E-2</v>
          </cell>
          <cell r="O36">
            <v>2.1781544952046681E-2</v>
          </cell>
          <cell r="P36">
            <v>5.2087607793664191E-2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2.6915101917955418E-5</v>
          </cell>
          <cell r="F37">
            <v>5.7099346410901967E-5</v>
          </cell>
          <cell r="G37">
            <v>1.5555419577703882E-2</v>
          </cell>
          <cell r="H37">
            <v>0.16673682077254737</v>
          </cell>
          <cell r="I37">
            <v>1.5131147246823398</v>
          </cell>
          <cell r="J37">
            <v>1.8801672080926011</v>
          </cell>
          <cell r="K37">
            <v>7.7511499393791413E-5</v>
          </cell>
          <cell r="L37">
            <v>1.5986746741997128E-4</v>
          </cell>
          <cell r="M37">
            <v>1.2574222198225633E-2</v>
          </cell>
          <cell r="N37">
            <v>2.6348016275657415E-2</v>
          </cell>
          <cell r="O37">
            <v>2.1781544952046681E-2</v>
          </cell>
          <cell r="P37">
            <v>5.2087607793664191E-2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1.8789883656353001E-3</v>
          </cell>
          <cell r="F38">
            <v>2.3358976459108499E-5</v>
          </cell>
          <cell r="G38">
            <v>3.3180418834351001E-5</v>
          </cell>
          <cell r="H38">
            <v>3.2483138868016903E-2</v>
          </cell>
          <cell r="I38">
            <v>5.2205943275515199E-2</v>
          </cell>
          <cell r="J38">
            <v>3.0601733665983798E-2</v>
          </cell>
          <cell r="K38">
            <v>1.4221987463243999E-5</v>
          </cell>
          <cell r="L38">
            <v>1.86886841812703E-4</v>
          </cell>
          <cell r="M38">
            <v>1.03362684065156E-3</v>
          </cell>
          <cell r="N38">
            <v>1.69124427817805E-3</v>
          </cell>
          <cell r="O38">
            <v>1.20716892275977E-4</v>
          </cell>
          <cell r="P38">
            <v>3.4461716017849401E-3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1.8789883656353001E-3</v>
          </cell>
          <cell r="F39">
            <v>1.8998093253132951E-3</v>
          </cell>
          <cell r="G39">
            <v>1.9265892897535892E-3</v>
          </cell>
          <cell r="H39">
            <v>3.4391934541598654E-2</v>
          </cell>
          <cell r="I39">
            <v>8.5174706960299953E-2</v>
          </cell>
          <cell r="J39">
            <v>0.10910650707996626</v>
          </cell>
          <cell r="K39">
            <v>2.51932892545291E-3</v>
          </cell>
          <cell r="L39">
            <v>2.5664565937816991E-3</v>
          </cell>
          <cell r="M39">
            <v>1.5809117893876602E-3</v>
          </cell>
          <cell r="N39">
            <v>2.8900827704225205E-3</v>
          </cell>
          <cell r="O39">
            <v>2.511844579631817E-3</v>
          </cell>
          <cell r="P39">
            <v>5.2316560098480177E-3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8.0816692487199868E-4</v>
          </cell>
          <cell r="H40">
            <v>3.1740963135378869E-4</v>
          </cell>
          <cell r="I40">
            <v>6.5229555898147016E-4</v>
          </cell>
          <cell r="J40">
            <v>5.6292836258408892E-4</v>
          </cell>
          <cell r="K40">
            <v>5.8969811072327315E-4</v>
          </cell>
          <cell r="L40">
            <v>1.4686146510277591E-3</v>
          </cell>
          <cell r="M40">
            <v>1.0643370179479208E-3</v>
          </cell>
          <cell r="N40">
            <v>2.1647803720496856E-3</v>
          </cell>
          <cell r="O40">
            <v>1.9187919174121478E-3</v>
          </cell>
          <cell r="P40">
            <v>0.11664651112354014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2.291229023920052E-4</v>
          </cell>
          <cell r="H41">
            <v>8.2793875991592271E-5</v>
          </cell>
          <cell r="I41">
            <v>1.5912855719500945E-4</v>
          </cell>
          <cell r="J41">
            <v>1.3643799710246943E-4</v>
          </cell>
          <cell r="K41">
            <v>1.4402519150256171E-4</v>
          </cell>
          <cell r="L41">
            <v>3.7101009635165508E-4</v>
          </cell>
          <cell r="M41">
            <v>2.7824952844271656E-4</v>
          </cell>
          <cell r="N41">
            <v>5.7130866331560706E-4</v>
          </cell>
          <cell r="O41">
            <v>5.0441178401377617E-4</v>
          </cell>
          <cell r="P41">
            <v>2.7882325983478767E-2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9.5019369509452271E-5</v>
          </cell>
          <cell r="H42">
            <v>3.7707927479875253E-5</v>
          </cell>
          <cell r="I42">
            <v>7.641019453252096E-5</v>
          </cell>
          <cell r="J42">
            <v>6.5958099308648674E-5</v>
          </cell>
          <cell r="K42">
            <v>6.5669568627279944E-5</v>
          </cell>
          <cell r="L42">
            <v>1.6067084712245559E-4</v>
          </cell>
          <cell r="M42">
            <v>1.06983871398441E-4</v>
          </cell>
          <cell r="N42">
            <v>2.244028020324479E-4</v>
          </cell>
          <cell r="O42">
            <v>1.8949577894703949E-4</v>
          </cell>
          <cell r="P42">
            <v>4.7684828914079641E-4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5.2453532614675692E-5</v>
          </cell>
          <cell r="H43">
            <v>3.0933852315142444E-5</v>
          </cell>
          <cell r="I43">
            <v>5.6491858909016215E-5</v>
          </cell>
          <cell r="J43">
            <v>5.0643461103073424E-5</v>
          </cell>
          <cell r="K43">
            <v>5.0996473486432975E-5</v>
          </cell>
          <cell r="L43">
            <v>1.012800243423897E-4</v>
          </cell>
          <cell r="M43">
            <v>7.885132665037932E-5</v>
          </cell>
          <cell r="N43">
            <v>1.3782328650996579E-4</v>
          </cell>
          <cell r="O43">
            <v>1.2489158451380251E-4</v>
          </cell>
          <cell r="P43">
            <v>2.2287081198465035E-4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9.5992075657598904E-5</v>
          </cell>
          <cell r="H44">
            <v>3.7985426064419737E-5</v>
          </cell>
          <cell r="I44">
            <v>8.0389892120745352E-5</v>
          </cell>
          <cell r="J44">
            <v>6.9548340452768711E-5</v>
          </cell>
          <cell r="K44">
            <v>7.2906942261064458E-5</v>
          </cell>
          <cell r="L44">
            <v>1.8590483563967557E-4</v>
          </cell>
          <cell r="M44">
            <v>1.2942177552891171E-4</v>
          </cell>
          <cell r="N44">
            <v>2.7020879989275313E-4</v>
          </cell>
          <cell r="O44">
            <v>2.3389071110211382E-4</v>
          </cell>
          <cell r="P44">
            <v>5.6038049257135911E-4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1.2605210641914211E-4</v>
          </cell>
          <cell r="H45">
            <v>4.7018790811780002E-5</v>
          </cell>
          <cell r="I45">
            <v>1.0587276724125538E-4</v>
          </cell>
          <cell r="J45">
            <v>9.1199727524534545E-5</v>
          </cell>
          <cell r="K45">
            <v>1.0013815695058398E-4</v>
          </cell>
          <cell r="L45">
            <v>2.6172044982584048E-4</v>
          </cell>
          <cell r="M45">
            <v>1.9348297655217561E-4</v>
          </cell>
          <cell r="N45">
            <v>3.9623119525043424E-4</v>
          </cell>
          <cell r="O45">
            <v>3.6604545682868448E-4</v>
          </cell>
          <cell r="P45">
            <v>4.4525473355363436E-2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1.1438708780366016E-4</v>
          </cell>
          <cell r="H46">
            <v>4.3230650153006211E-5</v>
          </cell>
          <cell r="I46">
            <v>9.7547717893818671E-5</v>
          </cell>
          <cell r="J46">
            <v>8.3131174044429463E-5</v>
          </cell>
          <cell r="K46">
            <v>9.0212671804873175E-5</v>
          </cell>
          <cell r="L46">
            <v>2.2719939570064145E-4</v>
          </cell>
          <cell r="M46">
            <v>1.7029707762648589E-4</v>
          </cell>
          <cell r="N46">
            <v>3.4057199165408807E-4</v>
          </cell>
          <cell r="O46">
            <v>3.1059687053272203E-4</v>
          </cell>
          <cell r="P46">
            <v>4.2502270292511496E-2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9.5129968175709339E-5</v>
          </cell>
          <cell r="H47">
            <v>3.7722683658284561E-5</v>
          </cell>
          <cell r="I47">
            <v>7.6454571089104267E-5</v>
          </cell>
          <cell r="J47">
            <v>6.5999660808957497E-5</v>
          </cell>
          <cell r="K47">
            <v>6.5739275779831197E-5</v>
          </cell>
          <cell r="L47">
            <v>1.6081951905079763E-4</v>
          </cell>
          <cell r="M47">
            <v>1.0704099755452263E-4</v>
          </cell>
          <cell r="N47">
            <v>2.2423363339438886E-4</v>
          </cell>
          <cell r="O47">
            <v>1.8945973147401035E-4</v>
          </cell>
          <cell r="P47">
            <v>4.7634189848950716E-4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0.58392090167935096</v>
          </cell>
          <cell r="K48">
            <v>1.54321661924674</v>
          </cell>
          <cell r="L48">
            <v>2.104024967405286</v>
          </cell>
          <cell r="M48">
            <v>2.5221396215449126</v>
          </cell>
          <cell r="N48">
            <v>2.6301799789568512</v>
          </cell>
          <cell r="O48">
            <v>2.6316906582485493</v>
          </cell>
          <cell r="P48">
            <v>2.6255143053402707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0.58981909260540488</v>
          </cell>
          <cell r="K49">
            <v>1.5588046659057999</v>
          </cell>
          <cell r="L49">
            <v>2.1252777448538249</v>
          </cell>
          <cell r="M49">
            <v>2.5476157793382934</v>
          </cell>
          <cell r="N49">
            <v>2.6567474534917666</v>
          </cell>
          <cell r="O49">
            <v>2.6582733921702504</v>
          </cell>
          <cell r="P49">
            <v>2.6520346518588611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6.1936985674666598E-7</v>
          </cell>
          <cell r="I50">
            <v>1.4673052001702701E-6</v>
          </cell>
          <cell r="J50">
            <v>4.1504324871190899E-2</v>
          </cell>
          <cell r="K50">
            <v>0.10361961661037</v>
          </cell>
          <cell r="L50">
            <v>2.4526347081542301E-2</v>
          </cell>
          <cell r="M50">
            <v>9.5352471258356303E-3</v>
          </cell>
          <cell r="N50">
            <v>1.4874494505734401E-4</v>
          </cell>
          <cell r="O50">
            <v>2.35337506887445E-3</v>
          </cell>
          <cell r="P50">
            <v>1.24106414525776E-4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6.1936985674666598E-7</v>
          </cell>
          <cell r="I51">
            <v>2.0866750569169399E-6</v>
          </cell>
          <cell r="J51">
            <v>4.1506411546247797E-2</v>
          </cell>
          <cell r="K51">
            <v>0.14512602815661799</v>
          </cell>
          <cell r="L51">
            <v>0.16965237523816001</v>
          </cell>
          <cell r="M51">
            <v>0.17918762236399599</v>
          </cell>
          <cell r="N51">
            <v>0.179336367309053</v>
          </cell>
          <cell r="O51">
            <v>0.18168954602920301</v>
          </cell>
          <cell r="P51">
            <v>0.18181322942259701</v>
          </cell>
        </row>
        <row r="52">
          <cell r="B52" t="str">
            <v>ENUC_SMR_GOE_II</v>
          </cell>
          <cell r="C52" t="str">
            <v>VAR_fout</v>
          </cell>
          <cell r="D52" t="str">
            <v>LTH</v>
          </cell>
          <cell r="J52"/>
          <cell r="K52"/>
          <cell r="L52"/>
          <cell r="M52">
            <v>0.28128182624781572</v>
          </cell>
          <cell r="N52">
            <v>0.65754036253174275</v>
          </cell>
          <cell r="O52">
            <v>0.67214477280460783</v>
          </cell>
          <cell r="P52">
            <v>0.61015089484568708</v>
          </cell>
        </row>
        <row r="53">
          <cell r="B53" t="str">
            <v>ENUC_SMR_GOE_II</v>
          </cell>
          <cell r="C53" t="str">
            <v>VAR_fout</v>
          </cell>
          <cell r="D53" t="str">
            <v>ELC</v>
          </cell>
          <cell r="J53"/>
          <cell r="K53"/>
          <cell r="L53"/>
          <cell r="M53">
            <v>1.1344948380121671</v>
          </cell>
          <cell r="N53">
            <v>2.6836372221078326</v>
          </cell>
          <cell r="O53">
            <v>2.7836465113257964</v>
          </cell>
          <cell r="P53">
            <v>2.6914905895447268</v>
          </cell>
        </row>
        <row r="54">
          <cell r="B54" t="str">
            <v>ENUC_SMR_GOE_II</v>
          </cell>
          <cell r="C54" t="str">
            <v>VAR_fin</v>
          </cell>
          <cell r="D54" t="str">
            <v>URN</v>
          </cell>
          <cell r="J54"/>
          <cell r="K54"/>
          <cell r="L54"/>
          <cell r="M54">
            <v>3.5465435524979729</v>
          </cell>
          <cell r="N54">
            <v>8.3858449443911152</v>
          </cell>
          <cell r="O54">
            <v>8.6939553822670437</v>
          </cell>
          <cell r="P54">
            <v>8.3884534583378638</v>
          </cell>
        </row>
        <row r="55">
          <cell r="B55" t="str">
            <v>ENUC_SMR_GOE_II</v>
          </cell>
          <cell r="C55" t="str">
            <v>VAR_ncap</v>
          </cell>
          <cell r="D55" t="str">
            <v>-</v>
          </cell>
          <cell r="J55"/>
          <cell r="K55"/>
          <cell r="L55"/>
          <cell r="M55">
            <v>0.104080439806328</v>
          </cell>
          <cell r="N55">
            <v>3.7224320216895298E-7</v>
          </cell>
          <cell r="O55">
            <v>7.4175982629278202E-7</v>
          </cell>
        </row>
        <row r="56">
          <cell r="B56" t="str">
            <v>ENUC_SMR_GOE_II</v>
          </cell>
          <cell r="C56" t="str">
            <v>VAR_cap</v>
          </cell>
          <cell r="D56" t="str">
            <v>-</v>
          </cell>
          <cell r="J56"/>
          <cell r="K56"/>
          <cell r="L56"/>
          <cell r="M56">
            <v>4.2413430246718502E-2</v>
          </cell>
          <cell r="N56">
            <v>0.104080439806328</v>
          </cell>
          <cell r="O56">
            <v>0.10408104719755</v>
          </cell>
          <cell r="P56">
            <v>0.10408155380935701</v>
          </cell>
        </row>
        <row r="57">
          <cell r="B57" t="str">
            <v>ITOT-EBAT</v>
          </cell>
          <cell r="C57" t="str">
            <v>VAR_fout</v>
          </cell>
          <cell r="D57" t="str">
            <v>AUX_ITOT-EBAT_OUT</v>
          </cell>
          <cell r="E57">
            <v>8.0192511372709587E-4</v>
          </cell>
          <cell r="F57">
            <v>8.0193724311113839E-4</v>
          </cell>
          <cell r="G57">
            <v>8.0401425285964547E-4</v>
          </cell>
          <cell r="H57">
            <v>5.385839243083116E-2</v>
          </cell>
          <cell r="I57">
            <v>0.1634216604799785</v>
          </cell>
          <cell r="J57">
            <v>0.19990558870846853</v>
          </cell>
          <cell r="K57">
            <v>0.29482611224071387</v>
          </cell>
          <cell r="L57">
            <v>0.29560826995995365</v>
          </cell>
          <cell r="M57">
            <v>0.39425032654921632</v>
          </cell>
          <cell r="N57">
            <v>0.40296414246286816</v>
          </cell>
          <cell r="O57">
            <v>0.48065307228395582</v>
          </cell>
          <cell r="P57">
            <v>0.40673949554561056</v>
          </cell>
        </row>
        <row r="58">
          <cell r="B58" t="str">
            <v>ITOT-EBAT</v>
          </cell>
          <cell r="C58" t="str">
            <v>VAR_fout</v>
          </cell>
          <cell r="D58" t="str">
            <v>ITOT_ELC</v>
          </cell>
          <cell r="E58">
            <v>8.0192511372709511E-4</v>
          </cell>
          <cell r="F58">
            <v>8.0193724311113763E-4</v>
          </cell>
          <cell r="G58">
            <v>8.0401425285964493E-4</v>
          </cell>
          <cell r="H58">
            <v>5.3858392430831105E-2</v>
          </cell>
          <cell r="I58">
            <v>0.16342166047997825</v>
          </cell>
          <cell r="J58">
            <v>0.19990558870846833</v>
          </cell>
          <cell r="K58">
            <v>0.29482611224071353</v>
          </cell>
          <cell r="L58">
            <v>0.29560826995995343</v>
          </cell>
          <cell r="M58">
            <v>0.3942503265492161</v>
          </cell>
          <cell r="N58">
            <v>0.40296414246286794</v>
          </cell>
          <cell r="O58">
            <v>0.48065307228395543</v>
          </cell>
          <cell r="P58">
            <v>0.40673949554561006</v>
          </cell>
        </row>
        <row r="59">
          <cell r="B59" t="str">
            <v>ITOT-EBAT</v>
          </cell>
          <cell r="C59" t="str">
            <v>VAR_fin</v>
          </cell>
          <cell r="D59" t="str">
            <v>ITOT_ELC</v>
          </cell>
          <cell r="E59">
            <v>8.8756835578538481E-4</v>
          </cell>
          <cell r="F59">
            <v>8.8777451069318438E-4</v>
          </cell>
          <cell r="G59">
            <v>8.8968562367220457E-4</v>
          </cell>
          <cell r="H59">
            <v>5.9560520318074725E-2</v>
          </cell>
          <cell r="I59">
            <v>0.18072268031536698</v>
          </cell>
          <cell r="J59">
            <v>0.22106868229382243</v>
          </cell>
          <cell r="K59">
            <v>0.32603804282854909</v>
          </cell>
          <cell r="L59">
            <v>0.32690395788907567</v>
          </cell>
          <cell r="M59">
            <v>0.43598806701290754</v>
          </cell>
          <cell r="N59">
            <v>0.44562559264291379</v>
          </cell>
          <cell r="O59">
            <v>0.53153822160953068</v>
          </cell>
          <cell r="P59">
            <v>0.4498006563857278</v>
          </cell>
        </row>
        <row r="60">
          <cell r="B60" t="str">
            <v>ITOT-EBAT</v>
          </cell>
          <cell r="C60" t="str">
            <v>VAR_fin</v>
          </cell>
          <cell r="D60" t="str">
            <v>AUX_ITOT-EBAT_IN</v>
          </cell>
          <cell r="E60">
            <v>8.8756835578538481E-4</v>
          </cell>
          <cell r="F60">
            <v>8.8777451069318438E-4</v>
          </cell>
          <cell r="G60">
            <v>8.8968562367220457E-4</v>
          </cell>
          <cell r="H60">
            <v>5.9560520318074725E-2</v>
          </cell>
          <cell r="I60">
            <v>0.18072268031536698</v>
          </cell>
          <cell r="J60">
            <v>0.22106868229382243</v>
          </cell>
          <cell r="K60">
            <v>0.32603804282854909</v>
          </cell>
          <cell r="L60">
            <v>0.32690395788907567</v>
          </cell>
          <cell r="M60">
            <v>0.43598806701290754</v>
          </cell>
          <cell r="N60">
            <v>0.44562559264291379</v>
          </cell>
          <cell r="O60">
            <v>0.53153822160953068</v>
          </cell>
          <cell r="P60">
            <v>0.4498006563857278</v>
          </cell>
        </row>
        <row r="61">
          <cell r="B61" t="str">
            <v>ITOT-EBAT</v>
          </cell>
          <cell r="C61" t="str">
            <v>VAR_ncap</v>
          </cell>
          <cell r="D61" t="str">
            <v>-</v>
          </cell>
          <cell r="E61">
            <v>3.2619217342413399E-4</v>
          </cell>
          <cell r="F61">
            <v>5.2292971998823305E-7</v>
          </cell>
          <cell r="G61">
            <v>1.39530793243319E-6</v>
          </cell>
          <cell r="H61">
            <v>4.6006759235737403E-2</v>
          </cell>
          <cell r="I61">
            <v>4.8546968427642397E-2</v>
          </cell>
          <cell r="J61">
            <v>6.8266565226207096E-2</v>
          </cell>
          <cell r="K61">
            <v>6.0534260572462001E-2</v>
          </cell>
          <cell r="L61">
            <v>6.7666044911466106E-2</v>
          </cell>
          <cell r="M61">
            <v>7.1909018584601594E-2</v>
          </cell>
          <cell r="N61">
            <v>5.8484660629140602E-2</v>
          </cell>
          <cell r="O61">
            <v>0.12565918963055001</v>
          </cell>
          <cell r="P61">
            <v>1.4683313215602099E-3</v>
          </cell>
        </row>
        <row r="62">
          <cell r="B62" t="str">
            <v>ITOT-EBAT</v>
          </cell>
          <cell r="C62" t="str">
            <v>VAR_cap</v>
          </cell>
          <cell r="D62" t="str">
            <v>-</v>
          </cell>
          <cell r="E62">
            <v>3.2829441393650077E-4</v>
          </cell>
          <cell r="F62">
            <v>3.2865536390128792E-4</v>
          </cell>
          <cell r="G62">
            <v>3.2968920993091107E-4</v>
          </cell>
          <cell r="H62">
            <v>4.6246655151837561E-2</v>
          </cell>
          <cell r="I62">
            <v>9.4554162557804883E-2</v>
          </cell>
          <cell r="J62">
            <v>0.1264745126777253</v>
          </cell>
          <cell r="K62">
            <v>0.15397260184534195</v>
          </cell>
          <cell r="L62">
            <v>0.15151922000108489</v>
          </cell>
          <cell r="M62">
            <v>0.16680354624276827</v>
          </cell>
          <cell r="N62">
            <v>0.16506110042720151</v>
          </cell>
          <cell r="O62">
            <v>0.19687986235137322</v>
          </cell>
          <cell r="P62">
            <v>0.16659538633251345</v>
          </cell>
        </row>
        <row r="63">
          <cell r="B63" t="str">
            <v>EWSTINCCS</v>
          </cell>
          <cell r="C63" t="str">
            <v>VAR_fout</v>
          </cell>
          <cell r="D63" t="str">
            <v>ELC35</v>
          </cell>
          <cell r="J63">
            <v>1.9792822731822113</v>
          </cell>
          <cell r="K63">
            <v>4.3142962439808183</v>
          </cell>
          <cell r="L63">
            <v>4.4885580732828823</v>
          </cell>
          <cell r="M63">
            <v>4.4441189323320858</v>
          </cell>
          <cell r="N63">
            <v>4.4441177221200645</v>
          </cell>
          <cell r="O63">
            <v>4.4441168063679495</v>
          </cell>
          <cell r="P63">
            <v>4.444117709916994</v>
          </cell>
        </row>
        <row r="64">
          <cell r="B64" t="str">
            <v>EWSTINCCS</v>
          </cell>
          <cell r="C64" t="str">
            <v>VAR_fout</v>
          </cell>
          <cell r="D64" t="str">
            <v>CO2_O</v>
          </cell>
          <cell r="J64">
            <v>508.13540790501423</v>
          </cell>
          <cell r="K64">
            <v>1107.5967846838023</v>
          </cell>
          <cell r="L64">
            <v>1152.334519626638</v>
          </cell>
          <cell r="M64">
            <v>1140.9257876231541</v>
          </cell>
          <cell r="N64">
            <v>1140.9254769289244</v>
          </cell>
          <cell r="O64">
            <v>1140.9252418305364</v>
          </cell>
          <cell r="P64">
            <v>1140.9254737960669</v>
          </cell>
        </row>
        <row r="65">
          <cell r="B65" t="str">
            <v>EWSTINCCS</v>
          </cell>
          <cell r="C65" t="str">
            <v>VAR_fout</v>
          </cell>
          <cell r="D65" t="str">
            <v>CO2</v>
          </cell>
          <cell r="J65">
            <v>-508.13540790501401</v>
          </cell>
          <cell r="K65">
            <v>-1107.5967846838</v>
          </cell>
          <cell r="L65">
            <v>-1152.33451962664</v>
          </cell>
          <cell r="M65">
            <v>-1140.92578762315</v>
          </cell>
          <cell r="N65">
            <v>-1140.92547692892</v>
          </cell>
          <cell r="O65">
            <v>-1140.92524183054</v>
          </cell>
          <cell r="P65">
            <v>-1140.92547379607</v>
          </cell>
        </row>
        <row r="66">
          <cell r="B66" t="str">
            <v>EWSTINCCS</v>
          </cell>
          <cell r="C66" t="str">
            <v>VAR_fout</v>
          </cell>
          <cell r="D66" t="str">
            <v>CO2_E</v>
          </cell>
          <cell r="J66">
            <v>548.768416539246</v>
          </cell>
          <cell r="K66">
            <v>1184.3224514825299</v>
          </cell>
          <cell r="L66">
            <v>1220.0792749592399</v>
          </cell>
          <cell r="M66">
            <v>1207.99983341346</v>
          </cell>
          <cell r="N66">
            <v>1207.99950445378</v>
          </cell>
          <cell r="O66">
            <v>1207.9992555341601</v>
          </cell>
          <cell r="P66">
            <v>1207.99950113675</v>
          </cell>
        </row>
        <row r="67">
          <cell r="B67" t="str">
            <v>EWSTINCCS</v>
          </cell>
          <cell r="C67" t="str">
            <v>VAR_fin</v>
          </cell>
          <cell r="D67" t="str">
            <v>EWST</v>
          </cell>
          <cell r="J67">
            <v>5.9134527644315344</v>
          </cell>
          <cell r="K67">
            <v>12.762095382354786</v>
          </cell>
          <cell r="L67">
            <v>13.147405980164203</v>
          </cell>
          <cell r="M67">
            <v>13.017239584196751</v>
          </cell>
          <cell r="N67">
            <v>13.017236039372653</v>
          </cell>
          <cell r="O67">
            <v>13.017233357049147</v>
          </cell>
          <cell r="P67">
            <v>13.017236003628749</v>
          </cell>
        </row>
        <row r="68">
          <cell r="B68" t="str">
            <v>EWSTINCCS</v>
          </cell>
          <cell r="C68" t="str">
            <v>VAR_ncap</v>
          </cell>
          <cell r="D68" t="str">
            <v>-</v>
          </cell>
          <cell r="J68">
            <v>9.9681734897131197E-2</v>
          </cell>
          <cell r="K68">
            <v>0.12779888756666899</v>
          </cell>
          <cell r="L68">
            <v>2.34889274297751E-7</v>
          </cell>
          <cell r="M68">
            <v>4.5991844574604602E-8</v>
          </cell>
          <cell r="N68">
            <v>3.46520369884465E-7</v>
          </cell>
          <cell r="O68">
            <v>6.0855021579577201E-7</v>
          </cell>
          <cell r="P68">
            <v>3.7993229157743599E-2</v>
          </cell>
        </row>
        <row r="69">
          <cell r="B69" t="str">
            <v>EWSTINCCS</v>
          </cell>
          <cell r="C69" t="str">
            <v>VAR_cap</v>
          </cell>
          <cell r="D69" t="str">
            <v>-</v>
          </cell>
          <cell r="J69">
            <v>9.9681734897131197E-2</v>
          </cell>
          <cell r="K69">
            <v>0.22748058431236187</v>
          </cell>
          <cell r="L69">
            <v>0.2274807688751882</v>
          </cell>
          <cell r="M69">
            <v>0.19549963402005488</v>
          </cell>
          <cell r="N69">
            <v>0.1947728079737181</v>
          </cell>
          <cell r="O69">
            <v>0.1842875612730453</v>
          </cell>
          <cell r="P69">
            <v>0.16579189797573041</v>
          </cell>
        </row>
        <row r="70">
          <cell r="B70" t="str">
            <v>D-RES_LTH</v>
          </cell>
          <cell r="C70" t="str">
            <v>VAR_fout</v>
          </cell>
          <cell r="D70" t="str">
            <v>RHNS_LTH_DH</v>
          </cell>
          <cell r="F70">
            <v>5.4454451325893556E-2</v>
          </cell>
          <cell r="G70">
            <v>7.0553725697977701E-2</v>
          </cell>
          <cell r="H70">
            <v>0.1135281353654763</v>
          </cell>
          <cell r="I70">
            <v>0.17685162790984552</v>
          </cell>
          <cell r="J70">
            <v>0.25171896295126561</v>
          </cell>
          <cell r="K70">
            <v>0.34418337780703762</v>
          </cell>
          <cell r="L70">
            <v>0.45636529796540465</v>
          </cell>
          <cell r="M70">
            <v>0.47964463480928898</v>
          </cell>
          <cell r="N70">
            <v>0.50411225842684138</v>
          </cell>
          <cell r="O70">
            <v>0.52982892125045389</v>
          </cell>
          <cell r="P70">
            <v>0.55686104342273934</v>
          </cell>
        </row>
        <row r="71">
          <cell r="B71" t="str">
            <v>D-RES_LTH</v>
          </cell>
          <cell r="C71" t="str">
            <v>VAR_fout</v>
          </cell>
          <cell r="D71" t="str">
            <v>RHEM_LTH_DH</v>
          </cell>
          <cell r="E71">
            <v>2.0628838377807557</v>
          </cell>
          <cell r="F71">
            <v>3.82699532955791</v>
          </cell>
          <cell r="G71">
            <v>4.075336736583977</v>
          </cell>
          <cell r="H71">
            <v>3.1979026870547647</v>
          </cell>
          <cell r="I71">
            <v>3.1532808472030474</v>
          </cell>
          <cell r="J71">
            <v>3.8642480374699151</v>
          </cell>
          <cell r="K71">
            <v>3.1769677157308847</v>
          </cell>
          <cell r="L71">
            <v>3.7530955620631188</v>
          </cell>
          <cell r="M71">
            <v>3.6153443426255749</v>
          </cell>
          <cell r="N71">
            <v>3.4773970648784935</v>
          </cell>
          <cell r="O71">
            <v>3.4787765389438592</v>
          </cell>
          <cell r="P71">
            <v>2.3024495896061992</v>
          </cell>
        </row>
        <row r="72">
          <cell r="B72" t="str">
            <v>D-RES_LTH</v>
          </cell>
          <cell r="C72" t="str">
            <v>VAR_fout</v>
          </cell>
          <cell r="D72" t="str">
            <v>RHES_LTH_DH</v>
          </cell>
          <cell r="E72">
            <v>1.9420847327184296</v>
          </cell>
          <cell r="F72">
            <v>3.5391878316261911</v>
          </cell>
          <cell r="G72">
            <v>3.5287959989667526</v>
          </cell>
          <cell r="H72">
            <v>1.755862696784056</v>
          </cell>
          <cell r="I72">
            <v>1.7964287100989964</v>
          </cell>
          <cell r="J72">
            <v>2.8340592072104145</v>
          </cell>
          <cell r="K72">
            <v>1.8832794895389624</v>
          </cell>
          <cell r="L72">
            <v>2.5793536995059014</v>
          </cell>
          <cell r="M72">
            <v>2.4124948933371364</v>
          </cell>
          <cell r="N72">
            <v>2.2793122821970413</v>
          </cell>
          <cell r="O72">
            <v>2.2801935828935971</v>
          </cell>
          <cell r="P72">
            <v>2.1249722587713795</v>
          </cell>
        </row>
        <row r="73">
          <cell r="B73" t="str">
            <v>D-RES_LTH</v>
          </cell>
          <cell r="C73" t="str">
            <v>VAR_fout</v>
          </cell>
          <cell r="D73" t="str">
            <v>RHSA_LTH</v>
          </cell>
          <cell r="E73">
            <v>4.3350377184444184</v>
          </cell>
          <cell r="F73">
            <v>1.8291162972479473</v>
          </cell>
          <cell r="G73">
            <v>1.8291164892078786</v>
          </cell>
          <cell r="H73">
            <v>1.8291166762774451</v>
          </cell>
          <cell r="I73">
            <v>1.8291169308688202</v>
          </cell>
          <cell r="J73">
            <v>1.8291173115382029</v>
          </cell>
          <cell r="K73">
            <v>1.8291138128852138</v>
          </cell>
          <cell r="L73">
            <v>1.8291098400565577</v>
          </cell>
          <cell r="M73">
            <v>1.8291090048638787</v>
          </cell>
          <cell r="N73">
            <v>1.8291077175769246</v>
          </cell>
          <cell r="O73">
            <v>1.8291079337335847</v>
          </cell>
          <cell r="P73">
            <v>1.8291152286947558</v>
          </cell>
        </row>
        <row r="74">
          <cell r="B74" t="str">
            <v>D-RES_LTH</v>
          </cell>
          <cell r="C74" t="str">
            <v>VAR_fout</v>
          </cell>
          <cell r="D74" t="str">
            <v>RHNM_LTH_DH</v>
          </cell>
          <cell r="F74">
            <v>0.35008314458500961</v>
          </cell>
          <cell r="G74">
            <v>0.38254735953989211</v>
          </cell>
          <cell r="H74">
            <v>0.44347619419870438</v>
          </cell>
          <cell r="I74">
            <v>0.51411069115554453</v>
          </cell>
          <cell r="J74">
            <v>0.59599557295157468</v>
          </cell>
          <cell r="K74">
            <v>0.69091819142784194</v>
          </cell>
          <cell r="L74">
            <v>0.80095723202296243</v>
          </cell>
          <cell r="M74">
            <v>0.92852377960472809</v>
          </cell>
          <cell r="N74">
            <v>1.0764111264500136</v>
          </cell>
          <cell r="O74">
            <v>1.2478540359384267</v>
          </cell>
          <cell r="P74">
            <v>1.4466102401875605</v>
          </cell>
        </row>
        <row r="75">
          <cell r="B75" t="str">
            <v>D-RES_LTH</v>
          </cell>
          <cell r="C75" t="str">
            <v>VAR_fin</v>
          </cell>
          <cell r="D75" t="str">
            <v>LTH</v>
          </cell>
          <cell r="E75">
            <v>9.2187350009253262</v>
          </cell>
          <cell r="F75">
            <v>10.611305410329718</v>
          </cell>
          <cell r="G75">
            <v>10.903724321409058</v>
          </cell>
          <cell r="H75">
            <v>8.0653426659026586</v>
          </cell>
          <cell r="I75">
            <v>8.1779102472507645</v>
          </cell>
          <cell r="J75">
            <v>10.226290749390179</v>
          </cell>
          <cell r="K75">
            <v>8.612365684781329</v>
          </cell>
          <cell r="L75">
            <v>10.199291196431838</v>
          </cell>
          <cell r="M75">
            <v>10.032785890262545</v>
          </cell>
          <cell r="N75">
            <v>9.9258254967964401</v>
          </cell>
          <cell r="O75">
            <v>10.141769222866703</v>
          </cell>
          <cell r="P75">
            <v>8.944398480685436</v>
          </cell>
        </row>
        <row r="76">
          <cell r="B76" t="str">
            <v>D-RES_LTH</v>
          </cell>
          <cell r="C76" t="str">
            <v>VAR_ncap</v>
          </cell>
          <cell r="D76" t="str">
            <v>-</v>
          </cell>
          <cell r="E76">
            <v>0.62767277265704602</v>
          </cell>
          <cell r="F76">
            <v>3.3058381737416598E-2</v>
          </cell>
          <cell r="G76">
            <v>3.3911746205648702E-3</v>
          </cell>
          <cell r="H76">
            <v>6.0320666009131404E-3</v>
          </cell>
          <cell r="I76">
            <v>1.41643357287136E-2</v>
          </cell>
          <cell r="J76">
            <v>1.23816637701841E-2</v>
          </cell>
          <cell r="K76">
            <v>1.21410798974381E-2</v>
          </cell>
          <cell r="L76">
            <v>2.06607589576377E-2</v>
          </cell>
          <cell r="M76">
            <v>8.2700813373904006E-3</v>
          </cell>
          <cell r="N76">
            <v>1.3993242744587299E-2</v>
          </cell>
          <cell r="O76">
            <v>1.4278346399579801E-2</v>
          </cell>
          <cell r="P76">
            <v>1.3012125982604501E-2</v>
          </cell>
        </row>
        <row r="77">
          <cell r="B77" t="str">
            <v>D-RES_LTH</v>
          </cell>
          <cell r="C77" t="str">
            <v>VAR_cap</v>
          </cell>
          <cell r="D77" t="str">
            <v>-</v>
          </cell>
          <cell r="E77">
            <v>0.62767277265704602</v>
          </cell>
          <cell r="F77">
            <v>0.66073115439446195</v>
          </cell>
          <cell r="G77">
            <v>0.66412232901502699</v>
          </cell>
          <cell r="H77">
            <v>0.67015439561594004</v>
          </cell>
          <cell r="I77">
            <v>0.68431873134465404</v>
          </cell>
          <cell r="J77">
            <v>0.69670039511483794</v>
          </cell>
          <cell r="K77">
            <v>0.70884147501227601</v>
          </cell>
          <cell r="L77">
            <v>0.72950223396991398</v>
          </cell>
          <cell r="M77">
            <v>0.73777231530730403</v>
          </cell>
          <cell r="N77">
            <v>0.75176555805189105</v>
          </cell>
          <cell r="O77">
            <v>0.76604390445147097</v>
          </cell>
          <cell r="P77">
            <v>0.77905603043407601</v>
          </cell>
        </row>
        <row r="78">
          <cell r="B78" t="str">
            <v>RHES-SHSTG-CHPNGA</v>
          </cell>
          <cell r="C78" t="str">
            <v>VAR_fout</v>
          </cell>
          <cell r="D78" t="str">
            <v>RHES_LTH_CHPNGA</v>
          </cell>
          <cell r="E78">
            <v>5.908115152371135E-3</v>
          </cell>
          <cell r="F78">
            <v>6.1313402868434346E-5</v>
          </cell>
          <cell r="G78">
            <v>2.1830257264621256E-3</v>
          </cell>
          <cell r="H78">
            <v>4.4797361082524736E-3</v>
          </cell>
          <cell r="I78">
            <v>5.2117726619414573E-3</v>
          </cell>
          <cell r="J78">
            <v>1.2374826698327E-3</v>
          </cell>
          <cell r="K78">
            <v>3.5631706644578142E-4</v>
          </cell>
          <cell r="L78">
            <v>4.4365284298303537E-4</v>
          </cell>
          <cell r="M78">
            <v>1.5389144357292601E-3</v>
          </cell>
          <cell r="N78">
            <v>2.8145627186109291E-3</v>
          </cell>
          <cell r="O78">
            <v>2.1109623775273437E-3</v>
          </cell>
          <cell r="P78">
            <v>6.0878777636752595E-3</v>
          </cell>
        </row>
        <row r="79">
          <cell r="B79" t="str">
            <v>RHES-SHSTG-CHPNGA</v>
          </cell>
          <cell r="C79" t="str">
            <v>VAR_fout</v>
          </cell>
          <cell r="D79" t="str">
            <v>AUX_RES_CHPNGA_OUT</v>
          </cell>
          <cell r="E79">
            <v>5.9081151523711489E-3</v>
          </cell>
          <cell r="F79">
            <v>6.1272554498768603E-5</v>
          </cell>
          <cell r="G79">
            <v>2.1807541076000431E-3</v>
          </cell>
          <cell r="H79">
            <v>4.4797361082524736E-3</v>
          </cell>
          <cell r="I79">
            <v>5.2069868284594315E-3</v>
          </cell>
          <cell r="J79">
            <v>1.2374826698327047E-3</v>
          </cell>
          <cell r="K79">
            <v>3.5602619537113269E-4</v>
          </cell>
          <cell r="L79">
            <v>4.436528429830357E-4</v>
          </cell>
          <cell r="M79">
            <v>1.5389144357292617E-3</v>
          </cell>
          <cell r="N79">
            <v>2.8145627186109325E-3</v>
          </cell>
          <cell r="O79">
            <v>2.1109623775273458E-3</v>
          </cell>
          <cell r="P79">
            <v>6.0878777636752647E-3</v>
          </cell>
        </row>
        <row r="80">
          <cell r="B80" t="str">
            <v>RHES-SHSTG-CHPNGA</v>
          </cell>
          <cell r="C80" t="str">
            <v>VAR_fin</v>
          </cell>
          <cell r="D80" t="str">
            <v>RHES_LTH_CHPNGA</v>
          </cell>
          <cell r="E80">
            <v>7.8909437273600152E-3</v>
          </cell>
          <cell r="F80">
            <v>8.1554213142935686E-5</v>
          </cell>
          <cell r="G80">
            <v>2.8177225419439935E-3</v>
          </cell>
          <cell r="H80">
            <v>5.6006266525526959E-3</v>
          </cell>
          <cell r="I80">
            <v>6.3176989104287403E-3</v>
          </cell>
          <cell r="J80">
            <v>1.4575879627718752E-3</v>
          </cell>
          <cell r="K80">
            <v>2.8944439442394666E-4</v>
          </cell>
          <cell r="L80">
            <v>3.6720871875217144E-4</v>
          </cell>
          <cell r="M80">
            <v>1.7114920288560014E-3</v>
          </cell>
          <cell r="N80">
            <v>3.1296229006496511E-3</v>
          </cell>
          <cell r="O80">
            <v>2.3475825495991175E-3</v>
          </cell>
          <cell r="P80">
            <v>6.7675585604994853E-3</v>
          </cell>
        </row>
        <row r="81">
          <cell r="B81" t="str">
            <v>RHES-SHSTG-CHPNGA</v>
          </cell>
          <cell r="C81" t="str">
            <v>VAR_fin</v>
          </cell>
          <cell r="D81" t="str">
            <v>AUX_RES_CHPNGA_IN</v>
          </cell>
          <cell r="E81">
            <v>7.8909437273600152E-3</v>
          </cell>
          <cell r="F81">
            <v>8.1554213142935686E-5</v>
          </cell>
          <cell r="G81">
            <v>2.8177225419439935E-3</v>
          </cell>
          <cell r="H81">
            <v>5.6006266525526959E-3</v>
          </cell>
          <cell r="I81">
            <v>6.3176989104287403E-3</v>
          </cell>
          <cell r="J81">
            <v>1.4575879627718752E-3</v>
          </cell>
          <cell r="K81">
            <v>2.8944439442394666E-4</v>
          </cell>
          <cell r="L81">
            <v>3.6720871875217144E-4</v>
          </cell>
          <cell r="M81">
            <v>1.7114920288560014E-3</v>
          </cell>
          <cell r="N81">
            <v>3.1296229006496511E-3</v>
          </cell>
          <cell r="O81">
            <v>2.3475825495991175E-3</v>
          </cell>
          <cell r="P81">
            <v>6.7675585604994853E-3</v>
          </cell>
        </row>
        <row r="82">
          <cell r="B82" t="str">
            <v>RHES-SHSTG-CHPNGA</v>
          </cell>
          <cell r="C82" t="str">
            <v>VAR_ncap</v>
          </cell>
          <cell r="D82" t="str">
            <v>-</v>
          </cell>
          <cell r="E82">
            <v>2.1011362442302701E-3</v>
          </cell>
          <cell r="F82">
            <v>1.5181010148586601E-5</v>
          </cell>
          <cell r="G82">
            <v>1.3416927227520499E-5</v>
          </cell>
          <cell r="H82">
            <v>1.29572897214587E-5</v>
          </cell>
          <cell r="I82">
            <v>1.0163384859121899E-3</v>
          </cell>
          <cell r="J82">
            <v>1.6548542707858801E-4</v>
          </cell>
          <cell r="K82">
            <v>2.80898046625954E-5</v>
          </cell>
          <cell r="L82">
            <v>1.4339842571521599E-3</v>
          </cell>
          <cell r="M82">
            <v>1.54632859281539E-4</v>
          </cell>
          <cell r="N82">
            <v>1.55006124545988E-3</v>
          </cell>
          <cell r="O82">
            <v>4.8632759259659099E-4</v>
          </cell>
          <cell r="P82">
            <v>3.2075524127526301E-3</v>
          </cell>
        </row>
        <row r="83">
          <cell r="B83" t="str">
            <v>RHES-SHSTG-CHPNGA</v>
          </cell>
          <cell r="C83" t="str">
            <v>VAR_cap</v>
          </cell>
          <cell r="D83" t="str">
            <v>-</v>
          </cell>
          <cell r="E83">
            <v>2.1011362442302701E-3</v>
          </cell>
          <cell r="F83">
            <v>2.1115195906055268E-3</v>
          </cell>
          <cell r="G83">
            <v>2.1116968093667604E-3</v>
          </cell>
          <cell r="H83">
            <v>2.0826940831534606E-3</v>
          </cell>
          <cell r="I83">
            <v>1.5611841893891627E-3</v>
          </cell>
          <cell r="J83">
            <v>1.1837203700042018E-3</v>
          </cell>
          <cell r="K83">
            <v>1.1850728095052902E-3</v>
          </cell>
          <cell r="L83">
            <v>1.6046934433520314E-3</v>
          </cell>
          <cell r="M83">
            <v>1.6122635952064608E-3</v>
          </cell>
          <cell r="N83">
            <v>3.1129436054002976E-3</v>
          </cell>
          <cell r="O83">
            <v>2.3536954433142211E-3</v>
          </cell>
          <cell r="P83">
            <v>5.2173953876702298E-3</v>
          </cell>
        </row>
        <row r="84">
          <cell r="B84" t="str">
            <v>RHNS-CHPWOD</v>
          </cell>
          <cell r="C84" t="str">
            <v>VAR_fout</v>
          </cell>
          <cell r="D84" t="str">
            <v>RHNS_LTH_CHPWOD</v>
          </cell>
          <cell r="H84">
            <v>8.7657114806439921E-4</v>
          </cell>
          <cell r="I84">
            <v>1.3389803676791539E-3</v>
          </cell>
          <cell r="J84">
            <v>5.0254268042448889E-3</v>
          </cell>
          <cell r="K84">
            <v>4.3620450715390847E-3</v>
          </cell>
          <cell r="L84">
            <v>7.1332619835551437E-3</v>
          </cell>
          <cell r="M84">
            <v>3.6709432577977795E-3</v>
          </cell>
          <cell r="N84">
            <v>3.1807237146849643E-3</v>
          </cell>
          <cell r="O84">
            <v>1.8428286661897389E-3</v>
          </cell>
          <cell r="P84">
            <v>4.4090388382657967E-3</v>
          </cell>
        </row>
        <row r="85">
          <cell r="B85" t="str">
            <v>RHNS-CHPWOD</v>
          </cell>
          <cell r="C85" t="str">
            <v>VAR_fout</v>
          </cell>
          <cell r="D85" t="str">
            <v>RHNS_KEV_WOD_ELC_CHP</v>
          </cell>
          <cell r="H85">
            <v>3.2470795542131881E-4</v>
          </cell>
          <cell r="I85">
            <v>5.0646214086736644E-4</v>
          </cell>
          <cell r="J85">
            <v>1.9418071238950442E-3</v>
          </cell>
          <cell r="K85">
            <v>1.7195977746435878E-3</v>
          </cell>
          <cell r="L85">
            <v>2.8701625118508914E-3</v>
          </cell>
          <cell r="M85">
            <v>1.4770526788379409E-3</v>
          </cell>
          <cell r="N85">
            <v>1.2798063477116235E-3</v>
          </cell>
          <cell r="O85">
            <v>7.4148654089189494E-4</v>
          </cell>
          <cell r="P85">
            <v>1.7740352192389471E-3</v>
          </cell>
        </row>
        <row r="86">
          <cell r="B86" t="str">
            <v>RHNS-CHPWOD</v>
          </cell>
          <cell r="C86" t="str">
            <v>VAR_fin</v>
          </cell>
          <cell r="D86" t="str">
            <v>RWOD</v>
          </cell>
          <cell r="H86">
            <v>1.7902377116182395E-3</v>
          </cell>
          <cell r="I86">
            <v>2.6756445305625592E-3</v>
          </cell>
          <cell r="J86">
            <v>8.3633641079727036E-3</v>
          </cell>
          <cell r="K86">
            <v>6.9806362074263592E-3</v>
          </cell>
          <cell r="L86">
            <v>1.1076154091948804E-2</v>
          </cell>
          <cell r="M86">
            <v>5.8666721571203296E-3</v>
          </cell>
          <cell r="N86">
            <v>5.4764842305828317E-3</v>
          </cell>
          <cell r="O86">
            <v>3.107224512205708E-3</v>
          </cell>
          <cell r="P86">
            <v>8.3353408593438826E-3</v>
          </cell>
        </row>
        <row r="87">
          <cell r="B87" t="str">
            <v>RHNS-CHPWOD</v>
          </cell>
          <cell r="C87" t="str">
            <v>VAR_ncap</v>
          </cell>
          <cell r="D87" t="str">
            <v>-</v>
          </cell>
          <cell r="H87">
            <v>2.9041645689036599E-5</v>
          </cell>
          <cell r="I87">
            <v>1.6259554693096801E-5</v>
          </cell>
          <cell r="J87">
            <v>1.3295520448798701E-4</v>
          </cell>
          <cell r="K87">
            <v>3.7496300597216301E-6</v>
          </cell>
          <cell r="L87">
            <v>1.18533705094932E-4</v>
          </cell>
          <cell r="M87">
            <v>2.49789751708114E-7</v>
          </cell>
          <cell r="N87">
            <v>1.20200674704379E-6</v>
          </cell>
          <cell r="O87">
            <v>4.4656766842393798E-5</v>
          </cell>
          <cell r="P87">
            <v>1.14880919767751E-4</v>
          </cell>
        </row>
        <row r="88">
          <cell r="B88" t="str">
            <v>RHNS-CHPWOD</v>
          </cell>
          <cell r="C88" t="str">
            <v>VAR_cap</v>
          </cell>
          <cell r="D88" t="str">
            <v>-</v>
          </cell>
          <cell r="H88">
            <v>2.9041645689036599E-5</v>
          </cell>
          <cell r="I88">
            <v>4.5284796844454721E-5</v>
          </cell>
          <cell r="J88">
            <v>1.7260651817217876E-4</v>
          </cell>
          <cell r="K88">
            <v>1.5287737434323983E-4</v>
          </cell>
          <cell r="L88">
            <v>2.5515205830413498E-4</v>
          </cell>
          <cell r="M88">
            <v>1.326822647275264E-4</v>
          </cell>
          <cell r="N88">
            <v>1.1975244286369411E-4</v>
          </cell>
          <cell r="O88">
            <v>6.6833658080609647E-5</v>
          </cell>
          <cell r="P88">
            <v>1.6061778146852861E-4</v>
          </cell>
        </row>
        <row r="89">
          <cell r="B89" t="str">
            <v>D-ICOA</v>
          </cell>
          <cell r="C89" t="str">
            <v>VAR_fout</v>
          </cell>
          <cell r="D89" t="str">
            <v>ICOA</v>
          </cell>
          <cell r="E89">
            <v>3.5600101131336865</v>
          </cell>
          <cell r="F89">
            <v>3.4647188571158511</v>
          </cell>
          <cell r="G89">
            <v>0.50668907724337098</v>
          </cell>
          <cell r="H89">
            <v>2.7547309689197164E-4</v>
          </cell>
          <cell r="I89">
            <v>1.6452533843089794E-4</v>
          </cell>
          <cell r="J89">
            <v>1.1036843624604002E-3</v>
          </cell>
          <cell r="K89">
            <v>6.4273868736108451E-4</v>
          </cell>
          <cell r="L89">
            <v>3.4907649996592031E-4</v>
          </cell>
          <cell r="M89">
            <v>3.1660612050545385E-4</v>
          </cell>
          <cell r="N89">
            <v>3.498347274335582E-4</v>
          </cell>
          <cell r="O89">
            <v>3.3093138244788409E-4</v>
          </cell>
          <cell r="P89">
            <v>1.8093532106630789E-4</v>
          </cell>
        </row>
        <row r="90">
          <cell r="B90" t="str">
            <v>D-ICOA</v>
          </cell>
          <cell r="C90" t="str">
            <v>VAR_fout</v>
          </cell>
          <cell r="D90" t="str">
            <v>CO2</v>
          </cell>
          <cell r="E90">
            <v>330.01293748749299</v>
          </cell>
          <cell r="F90">
            <v>321.17943805463898</v>
          </cell>
          <cell r="G90">
            <v>46.970077460460502</v>
          </cell>
          <cell r="H90">
            <v>2.55363560818858E-2</v>
          </cell>
          <cell r="I90">
            <v>1.5251498872544201E-2</v>
          </cell>
          <cell r="J90">
            <v>0.102311540400079</v>
          </cell>
          <cell r="K90">
            <v>5.9581876318372598E-2</v>
          </cell>
          <cell r="L90">
            <v>3.2359391546840803E-2</v>
          </cell>
          <cell r="M90">
            <v>2.9349387370855601E-2</v>
          </cell>
          <cell r="N90">
            <v>3.24296792330908E-2</v>
          </cell>
          <cell r="O90">
            <v>3.0677339152918901E-2</v>
          </cell>
          <cell r="P90">
            <v>1.6772704262846699E-2</v>
          </cell>
        </row>
        <row r="91">
          <cell r="B91" t="str">
            <v>D-ICOA</v>
          </cell>
          <cell r="C91" t="str">
            <v>VAR_fin</v>
          </cell>
          <cell r="D91" t="str">
            <v>COA</v>
          </cell>
          <cell r="E91">
            <v>3.5600101131336865</v>
          </cell>
          <cell r="F91">
            <v>3.4647188571158511</v>
          </cell>
          <cell r="G91">
            <v>0.50668907724337098</v>
          </cell>
          <cell r="H91">
            <v>2.7547309689197164E-4</v>
          </cell>
          <cell r="I91">
            <v>1.6452533843089794E-4</v>
          </cell>
          <cell r="J91">
            <v>1.1036843624604002E-3</v>
          </cell>
          <cell r="K91">
            <v>6.4273868736108451E-4</v>
          </cell>
          <cell r="L91">
            <v>3.4907649996592031E-4</v>
          </cell>
          <cell r="M91">
            <v>3.1660612050545385E-4</v>
          </cell>
          <cell r="N91">
            <v>3.498347274335582E-4</v>
          </cell>
          <cell r="O91">
            <v>3.3093138244788409E-4</v>
          </cell>
          <cell r="P91">
            <v>1.8093532106630789E-4</v>
          </cell>
        </row>
        <row r="92">
          <cell r="B92" t="str">
            <v>RHNM-SHSTG-CHPWOD</v>
          </cell>
          <cell r="C92" t="str">
            <v>VAR_fout</v>
          </cell>
          <cell r="D92" t="str">
            <v>RHNM_LTH_CHPWOD</v>
          </cell>
          <cell r="E92">
            <v>1.7036774822444214E-4</v>
          </cell>
          <cell r="F92">
            <v>1.073292175784913E-4</v>
          </cell>
          <cell r="G92">
            <v>1.8157575243853938E-4</v>
          </cell>
          <cell r="H92">
            <v>7.1566182634796274E-4</v>
          </cell>
          <cell r="I92">
            <v>7.769338978091166E-4</v>
          </cell>
          <cell r="J92">
            <v>3.355103690978677E-3</v>
          </cell>
          <cell r="K92">
            <v>2.8439318968423921E-3</v>
          </cell>
          <cell r="L92">
            <v>2.026647900049154E-3</v>
          </cell>
          <cell r="M92">
            <v>2.8821949924329455E-3</v>
          </cell>
          <cell r="N92">
            <v>3.2055935727688025E-3</v>
          </cell>
          <cell r="O92">
            <v>2.8427492756169267E-3</v>
          </cell>
          <cell r="P92">
            <v>7.1342883715823126E-3</v>
          </cell>
        </row>
        <row r="93">
          <cell r="B93" t="str">
            <v>RHNM-SHSTG-CHPWOD</v>
          </cell>
          <cell r="C93" t="str">
            <v>VAR_fout</v>
          </cell>
          <cell r="D93" t="str">
            <v>AUX_RNM-CHPWOD_OUT</v>
          </cell>
          <cell r="E93">
            <v>1.7036774822444249E-4</v>
          </cell>
          <cell r="F93">
            <v>1.0725771243686699E-4</v>
          </cell>
          <cell r="G93">
            <v>1.8138680784703229E-4</v>
          </cell>
          <cell r="H93">
            <v>7.1566182634796274E-4</v>
          </cell>
          <cell r="I93">
            <v>7.7622045988642863E-4</v>
          </cell>
          <cell r="J93">
            <v>3.3551036909786904E-3</v>
          </cell>
          <cell r="K93">
            <v>2.8416103197837512E-3</v>
          </cell>
          <cell r="L93">
            <v>2.0266479000491562E-3</v>
          </cell>
          <cell r="M93">
            <v>2.8821949924329473E-3</v>
          </cell>
          <cell r="N93">
            <v>3.2055935727688042E-3</v>
          </cell>
          <cell r="O93">
            <v>2.8427492756169298E-3</v>
          </cell>
          <cell r="P93">
            <v>7.134288371582316E-3</v>
          </cell>
        </row>
        <row r="94">
          <cell r="B94" t="str">
            <v>RHNM-SHSTG-CHPWOD</v>
          </cell>
          <cell r="C94" t="str">
            <v>VAR_fin</v>
          </cell>
          <cell r="D94" t="str">
            <v>RHNM_LTH_CHPWOD</v>
          </cell>
          <cell r="E94">
            <v>1.3370659811313704E-4</v>
          </cell>
          <cell r="F94">
            <v>4.345125011788669E-5</v>
          </cell>
          <cell r="G94">
            <v>1.4097353322671774E-4</v>
          </cell>
          <cell r="H94">
            <v>8.9620352165651316E-4</v>
          </cell>
          <cell r="I94">
            <v>9.4392893831265698E-4</v>
          </cell>
          <cell r="J94">
            <v>3.949418958222501E-3</v>
          </cell>
          <cell r="K94">
            <v>3.2535371348833366E-3</v>
          </cell>
          <cell r="L94">
            <v>2.2555317589298602E-3</v>
          </cell>
          <cell r="M94">
            <v>3.2045818763575189E-3</v>
          </cell>
          <cell r="N94">
            <v>3.5654233427604423E-3</v>
          </cell>
          <cell r="O94">
            <v>3.1612202061755234E-3</v>
          </cell>
          <cell r="P94">
            <v>7.9315733465236439E-3</v>
          </cell>
        </row>
        <row r="95">
          <cell r="B95" t="str">
            <v>RHNM-SHSTG-CHPWOD</v>
          </cell>
          <cell r="C95" t="str">
            <v>VAR_fin</v>
          </cell>
          <cell r="D95" t="str">
            <v>AUX_RNM-CHPWOD_IN</v>
          </cell>
          <cell r="E95">
            <v>1.3370659811313704E-4</v>
          </cell>
          <cell r="F95">
            <v>4.345125011788669E-5</v>
          </cell>
          <cell r="G95">
            <v>1.4097353322671774E-4</v>
          </cell>
          <cell r="H95">
            <v>8.9620352165651316E-4</v>
          </cell>
          <cell r="I95">
            <v>9.4392893831265698E-4</v>
          </cell>
          <cell r="J95">
            <v>3.949418958222501E-3</v>
          </cell>
          <cell r="K95">
            <v>3.2535371348833366E-3</v>
          </cell>
          <cell r="L95">
            <v>2.2555317589298602E-3</v>
          </cell>
          <cell r="M95">
            <v>3.2045818763575189E-3</v>
          </cell>
          <cell r="N95">
            <v>3.5654233427604423E-3</v>
          </cell>
          <cell r="O95">
            <v>3.1612202061755234E-3</v>
          </cell>
          <cell r="P95">
            <v>7.9315733465236439E-3</v>
          </cell>
        </row>
        <row r="96">
          <cell r="B96" t="str">
            <v>RHNM-SHSTG-CHPWOD</v>
          </cell>
          <cell r="C96" t="str">
            <v>VAR_ncap</v>
          </cell>
          <cell r="D96" t="str">
            <v>-</v>
          </cell>
          <cell r="E96">
            <v>1.54579436255756E-3</v>
          </cell>
          <cell r="F96">
            <v>3.7207678181231901E-5</v>
          </cell>
          <cell r="G96">
            <v>6.5396031924922499E-5</v>
          </cell>
          <cell r="H96">
            <v>5.5338642900178099E-5</v>
          </cell>
          <cell r="I96">
            <v>1.7344672955171699E-3</v>
          </cell>
          <cell r="J96">
            <v>7.4558667378214598E-4</v>
          </cell>
          <cell r="K96">
            <v>1.5602009579365601E-4</v>
          </cell>
          <cell r="L96">
            <v>2.7940317281535702E-3</v>
          </cell>
          <cell r="M96">
            <v>6.6560481855549601E-5</v>
          </cell>
          <cell r="N96">
            <v>2.1487740697549501E-3</v>
          </cell>
          <cell r="O96">
            <v>1.1159474183257999E-3</v>
          </cell>
          <cell r="P96">
            <v>5.1448902367520703E-3</v>
          </cell>
        </row>
        <row r="97">
          <cell r="B97" t="str">
            <v>RHNM-SHSTG-CHPWOD</v>
          </cell>
          <cell r="C97" t="str">
            <v>VAR_cap</v>
          </cell>
          <cell r="D97" t="str">
            <v>-</v>
          </cell>
          <cell r="E97">
            <v>1.54579436255756E-3</v>
          </cell>
          <cell r="F97">
            <v>1.5788724347314267E-3</v>
          </cell>
          <cell r="G97">
            <v>1.6333632186688713E-3</v>
          </cell>
          <cell r="H97">
            <v>1.6704403675685171E-3</v>
          </cell>
          <cell r="I97">
            <v>2.2315365778513329E-3</v>
          </cell>
          <cell r="J97">
            <v>2.5096037910881503E-3</v>
          </cell>
          <cell r="K97">
            <v>2.6100971561503882E-3</v>
          </cell>
          <cell r="L97">
            <v>3.6675116424742657E-3</v>
          </cell>
          <cell r="M97">
            <v>3.042840832224562E-3</v>
          </cell>
          <cell r="N97">
            <v>4.9689187321892659E-3</v>
          </cell>
          <cell r="O97">
            <v>3.7477718388883108E-3</v>
          </cell>
          <cell r="P97">
            <v>8.3709523230954021E-3</v>
          </cell>
        </row>
        <row r="98">
          <cell r="B98" t="str">
            <v>ENGA-CCS</v>
          </cell>
          <cell r="C98" t="str">
            <v>VAR_fout</v>
          </cell>
          <cell r="D98" t="str">
            <v>CO2_O</v>
          </cell>
          <cell r="J98"/>
          <cell r="K98">
            <v>1.3694884677773306E-3</v>
          </cell>
          <cell r="L98">
            <v>2.1319908934144434E-2</v>
          </cell>
          <cell r="M98">
            <v>3.9767671842070835</v>
          </cell>
          <cell r="N98">
            <v>4.9300172394903834</v>
          </cell>
          <cell r="O98">
            <v>4.7403379101519709</v>
          </cell>
          <cell r="P98">
            <v>4.5463808730751927</v>
          </cell>
        </row>
        <row r="99">
          <cell r="B99" t="str">
            <v>ENGA-CCS</v>
          </cell>
          <cell r="C99" t="str">
            <v>VAR_fout</v>
          </cell>
          <cell r="D99" t="str">
            <v>CO2</v>
          </cell>
          <cell r="J99"/>
          <cell r="K99">
            <v>-1.36948846777733E-3</v>
          </cell>
          <cell r="L99">
            <v>-2.13199089341445E-2</v>
          </cell>
          <cell r="M99">
            <v>-3.97676718420708</v>
          </cell>
          <cell r="N99">
            <v>-4.9300172394903798</v>
          </cell>
          <cell r="O99">
            <v>-4.74033791015197</v>
          </cell>
          <cell r="P99">
            <v>-4.5463808730751998</v>
          </cell>
        </row>
        <row r="100">
          <cell r="B100" t="str">
            <v>ENGA-CCS</v>
          </cell>
          <cell r="C100" t="str">
            <v>VAR_fout</v>
          </cell>
          <cell r="D100" t="str">
            <v>ELC13</v>
          </cell>
          <cell r="J100"/>
          <cell r="K100">
            <v>1.4937032884653985E-5</v>
          </cell>
          <cell r="L100">
            <v>2.3360327344368987E-4</v>
          </cell>
          <cell r="M100">
            <v>4.3573630395129043E-2</v>
          </cell>
          <cell r="N100">
            <v>5.4018437359943237E-2</v>
          </cell>
          <cell r="O100">
            <v>5.1940111773519496E-2</v>
          </cell>
          <cell r="P100">
            <v>4.9814915136492104E-2</v>
          </cell>
        </row>
        <row r="101">
          <cell r="B101" t="str">
            <v>ENGA-CCS</v>
          </cell>
          <cell r="C101" t="str">
            <v>VAR_fout</v>
          </cell>
          <cell r="D101" t="str">
            <v>CO2_E</v>
          </cell>
          <cell r="J101"/>
          <cell r="K101">
            <v>2.1132680442985702E-3</v>
          </cell>
          <cell r="L101">
            <v>3.6204315956341201E-2</v>
          </cell>
          <cell r="M101">
            <v>4.4847297840449398</v>
          </cell>
          <cell r="N101">
            <v>5.5811334297949999</v>
          </cell>
          <cell r="O101">
            <v>5.3748701619705299</v>
          </cell>
          <cell r="P101">
            <v>5.1834760793248904</v>
          </cell>
        </row>
        <row r="102">
          <cell r="B102" t="str">
            <v>ENGA-CCS</v>
          </cell>
          <cell r="C102" t="str">
            <v>VAR_fin</v>
          </cell>
          <cell r="D102" t="str">
            <v>ENGA</v>
          </cell>
          <cell r="J102"/>
          <cell r="K102">
            <v>3.7469291565577396E-5</v>
          </cell>
          <cell r="L102">
            <v>6.419204956798093E-4</v>
          </cell>
          <cell r="M102">
            <v>7.9516485532711637E-2</v>
          </cell>
          <cell r="N102">
            <v>9.8956266485727098E-2</v>
          </cell>
          <cell r="O102">
            <v>9.5299116346995297E-2</v>
          </cell>
          <cell r="P102">
            <v>9.1905604243349023E-2</v>
          </cell>
        </row>
        <row r="103">
          <cell r="B103" t="str">
            <v>ENGA-CCS</v>
          </cell>
          <cell r="C103" t="str">
            <v>VAR_fin</v>
          </cell>
          <cell r="D103" t="str">
            <v>GTC</v>
          </cell>
          <cell r="J103"/>
          <cell r="K103">
            <v>6.7582351949645803E-6</v>
          </cell>
          <cell r="L103">
            <v>1.4036115341339099E-5</v>
          </cell>
          <cell r="M103">
            <v>2.2153650301058769E-3</v>
          </cell>
          <cell r="N103">
            <v>4.0127982498299299E-3</v>
          </cell>
          <cell r="O103">
            <v>4.0128631512338269E-3</v>
          </cell>
          <cell r="P103">
            <v>4.0093321551918056E-3</v>
          </cell>
        </row>
        <row r="104">
          <cell r="B104" t="str">
            <v>ENGA-CCS</v>
          </cell>
          <cell r="C104" t="str">
            <v>VAR_ncap</v>
          </cell>
          <cell r="D104" t="str">
            <v>-</v>
          </cell>
          <cell r="J104"/>
          <cell r="K104">
            <v>1.4036115341339099E-5</v>
          </cell>
          <cell r="L104"/>
          <cell r="M104">
            <v>4.0012508844173697E-3</v>
          </cell>
          <cell r="N104">
            <v>8.0697866257260301E-7</v>
          </cell>
          <cell r="O104">
            <v>4.5378928442646098E-6</v>
          </cell>
        </row>
        <row r="105">
          <cell r="B105" t="str">
            <v>ENGA-CCS</v>
          </cell>
          <cell r="C105" t="str">
            <v>VAR_cap</v>
          </cell>
          <cell r="D105" t="str">
            <v>-</v>
          </cell>
          <cell r="J105"/>
          <cell r="K105">
            <v>6.7582351949645803E-6</v>
          </cell>
          <cell r="L105">
            <v>1.4036115341339099E-5</v>
          </cell>
          <cell r="M105">
            <v>2.2153650301058778E-3</v>
          </cell>
          <cell r="N105">
            <v>4.0127982498299368E-3</v>
          </cell>
          <cell r="O105">
            <v>4.0128631512338251E-3</v>
          </cell>
          <cell r="P105">
            <v>4.0093321551918143E-3</v>
          </cell>
        </row>
        <row r="106">
          <cell r="B106" t="str">
            <v>CHPWSTCCS</v>
          </cell>
          <cell r="C106" t="str">
            <v>VAR_fout</v>
          </cell>
          <cell r="D106" t="str">
            <v>ELC35</v>
          </cell>
          <cell r="J106">
            <v>0.33108108908428974</v>
          </cell>
          <cell r="K106">
            <v>0.70631550008329935</v>
          </cell>
          <cell r="L106">
            <v>0.71886978220484354</v>
          </cell>
          <cell r="M106">
            <v>0.7117522658522063</v>
          </cell>
          <cell r="N106">
            <v>0.7117523656444471</v>
          </cell>
          <cell r="O106">
            <v>0.71175206368972044</v>
          </cell>
          <cell r="P106">
            <v>0.71175240066660439</v>
          </cell>
        </row>
        <row r="107">
          <cell r="B107" t="str">
            <v>CHPWSTCCS</v>
          </cell>
          <cell r="C107" t="str">
            <v>VAR_fout</v>
          </cell>
          <cell r="D107" t="str">
            <v>CO2_O</v>
          </cell>
          <cell r="J107">
            <v>566.81247844672487</v>
          </cell>
          <cell r="K107">
            <v>1143.854299383986</v>
          </cell>
          <cell r="L107">
            <v>1099.4980194789327</v>
          </cell>
          <cell r="M107">
            <v>1088.611910023433</v>
          </cell>
          <cell r="N107">
            <v>1088.6120626538175</v>
          </cell>
          <cell r="O107">
            <v>1088.6116008196564</v>
          </cell>
          <cell r="P107">
            <v>1088.6121162195584</v>
          </cell>
        </row>
        <row r="108">
          <cell r="B108" t="str">
            <v>CHPWSTCCS</v>
          </cell>
          <cell r="C108" t="str">
            <v>VAR_fout</v>
          </cell>
          <cell r="D108" t="str">
            <v>CO2</v>
          </cell>
          <cell r="J108">
            <v>-566.81247844672498</v>
          </cell>
          <cell r="K108">
            <v>-1143.8542993839801</v>
          </cell>
          <cell r="L108">
            <v>-1099.49801947893</v>
          </cell>
          <cell r="M108">
            <v>-1088.61191002343</v>
          </cell>
          <cell r="N108">
            <v>-1088.61206265382</v>
          </cell>
          <cell r="O108">
            <v>-1088.61160081966</v>
          </cell>
          <cell r="P108">
            <v>-1088.61211621956</v>
          </cell>
        </row>
        <row r="109">
          <cell r="B109" t="str">
            <v>CHPWSTCCS</v>
          </cell>
          <cell r="C109" t="str">
            <v>VAR_fout</v>
          </cell>
          <cell r="D109" t="str">
            <v>LTH</v>
          </cell>
          <cell r="J109">
            <v>3.1064244591713748</v>
          </cell>
          <cell r="K109">
            <v>6.4425401394734019</v>
          </cell>
          <cell r="L109">
            <v>6.3691862703349056</v>
          </cell>
          <cell r="M109">
            <v>6.3061250754505442</v>
          </cell>
          <cell r="N109">
            <v>6.3061259596097976</v>
          </cell>
          <cell r="O109">
            <v>6.3061232842909201</v>
          </cell>
          <cell r="P109">
            <v>6.3061262699061142</v>
          </cell>
        </row>
        <row r="110">
          <cell r="B110" t="str">
            <v>CHPWSTCCS</v>
          </cell>
          <cell r="C110" t="str">
            <v>VAR_fout</v>
          </cell>
          <cell r="D110" t="str">
            <v>CO2_E</v>
          </cell>
          <cell r="J110">
            <v>636.86795331092799</v>
          </cell>
          <cell r="K110">
            <v>1282.16454221662</v>
          </cell>
          <cell r="L110">
            <v>1235.3910331223999</v>
          </cell>
          <cell r="M110">
            <v>1223.1594494645301</v>
          </cell>
          <cell r="N110">
            <v>1223.1596209593399</v>
          </cell>
          <cell r="O110">
            <v>1223.1591020445601</v>
          </cell>
          <cell r="P110">
            <v>1223.1596811455699</v>
          </cell>
        </row>
        <row r="111">
          <cell r="B111" t="str">
            <v>CHPWSTCCS</v>
          </cell>
          <cell r="C111" t="str">
            <v>VAR_fin</v>
          </cell>
          <cell r="D111" t="str">
            <v>EWST</v>
          </cell>
          <cell r="J111">
            <v>6.8628012210229281</v>
          </cell>
          <cell r="K111">
            <v>13.816428256644603</v>
          </cell>
          <cell r="L111">
            <v>13.312403374163754</v>
          </cell>
          <cell r="M111">
            <v>13.180597515781582</v>
          </cell>
          <cell r="N111">
            <v>13.180599363786053</v>
          </cell>
          <cell r="O111">
            <v>13.180593772031857</v>
          </cell>
          <cell r="P111">
            <v>13.180600012344531</v>
          </cell>
        </row>
        <row r="112">
          <cell r="B112" t="str">
            <v>CHPWSTCCS</v>
          </cell>
          <cell r="C112" t="str">
            <v>VAR_ncap</v>
          </cell>
          <cell r="D112" t="str">
            <v>-</v>
          </cell>
          <cell r="J112">
            <v>1.83059019309431E-2</v>
          </cell>
          <cell r="K112">
            <v>2.0284297127658699E-2</v>
          </cell>
          <cell r="L112">
            <v>6.8592055549512897E-4</v>
          </cell>
          <cell r="M112">
            <v>2.43492503381114E-7</v>
          </cell>
          <cell r="N112">
            <v>1.4661705559150099E-6</v>
          </cell>
          <cell r="O112">
            <v>2.4779649544337599E-3</v>
          </cell>
          <cell r="P112">
            <v>1.5487365476320901E-2</v>
          </cell>
        </row>
        <row r="113">
          <cell r="B113" t="str">
            <v>CHPWSTCCS</v>
          </cell>
          <cell r="C113" t="str">
            <v>VAR_cap</v>
          </cell>
          <cell r="D113" t="str">
            <v>-</v>
          </cell>
          <cell r="J113">
            <v>1.83059019309431E-2</v>
          </cell>
          <cell r="K113">
            <v>3.8590151664175829E-2</v>
          </cell>
          <cell r="L113">
            <v>3.9276037287929853E-2</v>
          </cell>
          <cell r="M113">
            <v>3.9275285492105821E-2</v>
          </cell>
          <cell r="N113">
            <v>3.9276496033647912E-2</v>
          </cell>
          <cell r="O113">
            <v>3.8888481458125228E-2</v>
          </cell>
          <cell r="P113">
            <v>3.8936204928496712E-2</v>
          </cell>
        </row>
        <row r="114">
          <cell r="B114" t="str">
            <v>RHNS-CHPGFC</v>
          </cell>
          <cell r="C114" t="str">
            <v>VAR_fout</v>
          </cell>
          <cell r="D114" t="str">
            <v>CO2_R</v>
          </cell>
          <cell r="J114"/>
          <cell r="K114"/>
          <cell r="L114"/>
          <cell r="M114">
            <v>5.2385656040497101E-2</v>
          </cell>
          <cell r="N114">
            <v>8.6764452510326495E-2</v>
          </cell>
          <cell r="O114">
            <v>8.5264516904288795E-2</v>
          </cell>
          <cell r="P114">
            <v>0.181831868725774</v>
          </cell>
        </row>
        <row r="115">
          <cell r="B115" t="str">
            <v>RHNS-CHPGFC</v>
          </cell>
          <cell r="C115" t="str">
            <v>VAR_fout</v>
          </cell>
          <cell r="D115" t="str">
            <v>RHNS_LTH_CHPNGA</v>
          </cell>
          <cell r="J115"/>
          <cell r="K115"/>
          <cell r="L115"/>
          <cell r="M115">
            <v>4.1797065989758323E-4</v>
          </cell>
          <cell r="N115">
            <v>6.922695679015407E-4</v>
          </cell>
          <cell r="O115">
            <v>6.8030199657677219E-4</v>
          </cell>
          <cell r="P115">
            <v>1.45078618664181E-3</v>
          </cell>
        </row>
        <row r="116">
          <cell r="B116" t="str">
            <v>RHNS-CHPGFC</v>
          </cell>
          <cell r="C116" t="str">
            <v>VAR_fout</v>
          </cell>
          <cell r="D116" t="str">
            <v>RHNS_NKEV_GAS_ELC_CHP</v>
          </cell>
          <cell r="J116"/>
          <cell r="K116"/>
          <cell r="L116"/>
          <cell r="M116">
            <v>4.1797065989758323E-4</v>
          </cell>
          <cell r="N116">
            <v>6.922695679015407E-4</v>
          </cell>
          <cell r="O116">
            <v>6.8030199657677219E-4</v>
          </cell>
          <cell r="P116">
            <v>1.45078618664181E-3</v>
          </cell>
        </row>
        <row r="117">
          <cell r="B117" t="str">
            <v>RHNS-CHPGFC</v>
          </cell>
          <cell r="C117" t="str">
            <v>VAR_fin</v>
          </cell>
          <cell r="D117" t="str">
            <v>RNGA</v>
          </cell>
          <cell r="J117"/>
          <cell r="K117"/>
          <cell r="L117"/>
          <cell r="M117">
            <v>9.2882368866129526E-4</v>
          </cell>
          <cell r="N117">
            <v>1.538376817558981E-3</v>
          </cell>
          <cell r="O117">
            <v>1.5117822146150477E-3</v>
          </cell>
          <cell r="P117">
            <v>3.2239693036484685E-3</v>
          </cell>
        </row>
        <row r="118">
          <cell r="B118" t="str">
            <v>RHNS-CHPGFC</v>
          </cell>
          <cell r="C118" t="str">
            <v>VAR_ncap</v>
          </cell>
          <cell r="D118" t="str">
            <v>-</v>
          </cell>
          <cell r="J118"/>
          <cell r="K118"/>
          <cell r="L118"/>
          <cell r="M118">
            <v>3.7230723569397298E-5</v>
          </cell>
          <cell r="N118">
            <v>2.45022910133326E-5</v>
          </cell>
          <cell r="O118">
            <v>2.31723475331862E-7</v>
          </cell>
          <cell r="P118">
            <v>6.8103218092540902E-5</v>
          </cell>
        </row>
        <row r="119">
          <cell r="B119" t="str">
            <v>RHNS-CHPGFC</v>
          </cell>
          <cell r="C119" t="str">
            <v>VAR_cap</v>
          </cell>
          <cell r="D119" t="str">
            <v>-</v>
          </cell>
          <cell r="K119"/>
          <cell r="L119"/>
          <cell r="M119">
            <v>3.7230723569397298E-5</v>
          </cell>
          <cell r="N119">
            <v>6.1703568200081443E-5</v>
          </cell>
          <cell r="O119">
            <v>6.1873890623582135E-5</v>
          </cell>
          <cell r="P119">
            <v>1.298261032230469E-4</v>
          </cell>
        </row>
        <row r="120">
          <cell r="B120" t="str">
            <v>D-ENGA</v>
          </cell>
          <cell r="C120" t="str">
            <v>VAR_fout</v>
          </cell>
          <cell r="D120" t="str">
            <v>CO2</v>
          </cell>
          <cell r="E120">
            <v>310.90531754539597</v>
          </cell>
          <cell r="F120">
            <v>103.92755716036601</v>
          </cell>
          <cell r="G120">
            <v>83.038253729786405</v>
          </cell>
          <cell r="J120"/>
          <cell r="K120"/>
          <cell r="L120"/>
        </row>
        <row r="121">
          <cell r="B121" t="str">
            <v>D-ENGA</v>
          </cell>
          <cell r="C121" t="str">
            <v>VAR_fout</v>
          </cell>
          <cell r="D121" t="str">
            <v>ENGA</v>
          </cell>
          <cell r="E121">
            <v>5.7041165640772782</v>
          </cell>
          <cell r="F121">
            <v>1.8368324989223344</v>
          </cell>
          <cell r="G121">
            <v>1.8295475907394005</v>
          </cell>
          <cell r="J121">
            <v>3.1129426093120774E-5</v>
          </cell>
          <cell r="K121">
            <v>3.991638048640407E-5</v>
          </cell>
          <cell r="L121">
            <v>0.10981237273359279</v>
          </cell>
          <cell r="M121">
            <v>0.11196008860647023</v>
          </cell>
          <cell r="N121">
            <v>0.11199466760090289</v>
          </cell>
          <cell r="O121">
            <v>0.11202477966006415</v>
          </cell>
          <cell r="P121">
            <v>0.11313877172677256</v>
          </cell>
        </row>
        <row r="122">
          <cell r="B122" t="str">
            <v>D-ENGA</v>
          </cell>
          <cell r="C122" t="str">
            <v>VAR_fout</v>
          </cell>
          <cell r="D122" t="str">
            <v>EH2</v>
          </cell>
          <cell r="J122">
            <v>2.0062505763345733E-5</v>
          </cell>
          <cell r="K122">
            <v>1.3332693034824568E-5</v>
          </cell>
          <cell r="L122">
            <v>3.1322877982556448E-3</v>
          </cell>
          <cell r="M122">
            <v>3.0308055601441278E-3</v>
          </cell>
          <cell r="N122">
            <v>2.5904491957904931E-3</v>
          </cell>
          <cell r="O122">
            <v>2.6390486353301402E-3</v>
          </cell>
          <cell r="P122">
            <v>2.5738429401398516E-3</v>
          </cell>
        </row>
        <row r="123">
          <cell r="B123" t="str">
            <v>D-ENGA</v>
          </cell>
          <cell r="C123" t="str">
            <v>VAR_fin</v>
          </cell>
          <cell r="D123" t="str">
            <v>NGA</v>
          </cell>
          <cell r="E123">
            <v>5.5125056302375084</v>
          </cell>
          <cell r="F123">
            <v>1.8426871836944305</v>
          </cell>
          <cell r="G123">
            <v>1.4723094632940859</v>
          </cell>
          <cell r="J123"/>
          <cell r="K123"/>
          <cell r="L123"/>
        </row>
        <row r="124">
          <cell r="B124" t="str">
            <v>D-ENGA</v>
          </cell>
          <cell r="C124" t="str">
            <v>VAR_fin</v>
          </cell>
          <cell r="D124" t="str">
            <v>BNGA</v>
          </cell>
          <cell r="E124">
            <v>0.20983341634796507</v>
          </cell>
          <cell r="F124">
            <v>5.206650761863817E-5</v>
          </cell>
          <cell r="G124">
            <v>0.36308931893664925</v>
          </cell>
          <cell r="J124">
            <v>3.2060382583522447E-5</v>
          </cell>
          <cell r="K124">
            <v>4.2923924409680356E-5</v>
          </cell>
          <cell r="L124">
            <v>0.11017742376914198</v>
          </cell>
          <cell r="M124">
            <v>0.11232669600448017</v>
          </cell>
          <cell r="N124">
            <v>0.1123631390775713</v>
          </cell>
          <cell r="O124">
            <v>0.11239208761657313</v>
          </cell>
          <cell r="P124">
            <v>0.11351086429914067</v>
          </cell>
        </row>
        <row r="125">
          <cell r="B125" t="str">
            <v>D-ENGA</v>
          </cell>
          <cell r="C125" t="str">
            <v>VAR_fin</v>
          </cell>
          <cell r="D125" t="str">
            <v>H2</v>
          </cell>
          <cell r="J125">
            <v>5.0279546495761223E-6</v>
          </cell>
          <cell r="K125">
            <v>4.646695893188592E-6</v>
          </cell>
          <cell r="L125">
            <v>3.1254915149754245E-3</v>
          </cell>
          <cell r="M125">
            <v>3.0256448333741189E-3</v>
          </cell>
          <cell r="N125">
            <v>2.5896123624656272E-3</v>
          </cell>
          <cell r="O125">
            <v>2.6376943608574675E-3</v>
          </cell>
          <cell r="P125">
            <v>2.5672296864579225E-3</v>
          </cell>
        </row>
        <row r="126">
          <cell r="B126" t="str">
            <v>D-ENGA</v>
          </cell>
          <cell r="C126" t="str">
            <v>VAR_ncap</v>
          </cell>
          <cell r="D126" t="str">
            <v>-</v>
          </cell>
          <cell r="E126">
            <v>4.5248972256692301E-7</v>
          </cell>
          <cell r="F126">
            <v>2.0905905511055599E-7</v>
          </cell>
          <cell r="G126">
            <v>2.3633097280045699E-7</v>
          </cell>
          <cell r="H126">
            <v>3.2167501919905999E-7</v>
          </cell>
          <cell r="I126">
            <v>8.1848814345996203E-7</v>
          </cell>
          <cell r="J126">
            <v>1.2179555500768999E-6</v>
          </cell>
          <cell r="K126">
            <v>1.8235724748623201E-6</v>
          </cell>
          <cell r="L126">
            <v>5.2141036412696696E-6</v>
          </cell>
          <cell r="M126">
            <v>5.8459277173342196E-6</v>
          </cell>
          <cell r="N126">
            <v>1.5354079921482199E-2</v>
          </cell>
          <cell r="O126">
            <v>3.6322853710935299E-3</v>
          </cell>
          <cell r="P126">
            <v>4.5295070661927398E-4</v>
          </cell>
        </row>
        <row r="127">
          <cell r="B127" t="str">
            <v>D-ENGA</v>
          </cell>
          <cell r="C127" t="str">
            <v>VAR_cap</v>
          </cell>
          <cell r="D127" t="str">
            <v>-</v>
          </cell>
          <cell r="E127">
            <v>1.0275124470307027</v>
          </cell>
          <cell r="F127">
            <v>1.0275126560897578</v>
          </cell>
          <cell r="G127">
            <v>1.0275128924207306</v>
          </cell>
          <cell r="H127">
            <v>1.0275132140957497</v>
          </cell>
          <cell r="I127">
            <v>1.0275140325838932</v>
          </cell>
          <cell r="J127">
            <v>1.0275152505394434</v>
          </cell>
          <cell r="K127">
            <v>1.0275170741119182</v>
          </cell>
          <cell r="L127">
            <v>0.72894538879821336</v>
          </cell>
          <cell r="M127">
            <v>0.25821883319102867</v>
          </cell>
          <cell r="N127">
            <v>1.5369782431314601E-2</v>
          </cell>
          <cell r="O127">
            <v>1.9001546899133401E-2</v>
          </cell>
          <cell r="P127">
            <v>1.9454236046722001E-2</v>
          </cell>
        </row>
        <row r="128">
          <cell r="B128" t="str">
            <v>D-ILFO</v>
          </cell>
          <cell r="C128" t="str">
            <v>VAR_fout</v>
          </cell>
          <cell r="D128" t="str">
            <v>CO2</v>
          </cell>
          <cell r="E128">
            <v>688.96913728577204</v>
          </cell>
          <cell r="F128">
            <v>659.57570792807496</v>
          </cell>
          <cell r="G128">
            <v>602.36834590676301</v>
          </cell>
          <cell r="H128">
            <v>426.82922658019902</v>
          </cell>
          <cell r="I128">
            <v>304.77495798177699</v>
          </cell>
          <cell r="J128">
            <v>159.96718245006099</v>
          </cell>
          <cell r="K128">
            <v>27.196388308300001</v>
          </cell>
          <cell r="L128">
            <v>2.95687918054781E-4</v>
          </cell>
          <cell r="M128">
            <v>1.7237946836177E-2</v>
          </cell>
          <cell r="N128">
            <v>1.23981000440788E-2</v>
          </cell>
          <cell r="O128">
            <v>1.12055596460448E-2</v>
          </cell>
          <cell r="P128">
            <v>7.0242875217390198E-3</v>
          </cell>
        </row>
        <row r="129">
          <cell r="B129" t="str">
            <v>D-ILFO</v>
          </cell>
          <cell r="C129" t="str">
            <v>VAR_fout</v>
          </cell>
          <cell r="D129" t="str">
            <v>ILFO</v>
          </cell>
          <cell r="E129">
            <v>9.192164854431855</v>
          </cell>
          <cell r="F129">
            <v>8.8000003383876777</v>
          </cell>
          <cell r="G129">
            <v>8.0368149940719071</v>
          </cell>
          <cell r="H129">
            <v>7.1170212774784813</v>
          </cell>
          <cell r="I129">
            <v>5.4885856886172411</v>
          </cell>
          <cell r="J129">
            <v>3.556553238432822</v>
          </cell>
          <cell r="K129">
            <v>1.7851379563051535</v>
          </cell>
          <cell r="L129">
            <v>1.4222919155785836</v>
          </cell>
          <cell r="M129">
            <v>1.4225359235215076</v>
          </cell>
          <cell r="N129">
            <v>1.4224727429542523</v>
          </cell>
          <cell r="O129">
            <v>1.422456714431072</v>
          </cell>
          <cell r="P129">
            <v>1.4224082772312034</v>
          </cell>
        </row>
        <row r="130">
          <cell r="B130" t="str">
            <v>D-ILFO</v>
          </cell>
          <cell r="C130" t="str">
            <v>VAR_fin</v>
          </cell>
          <cell r="D130" t="str">
            <v>LFO</v>
          </cell>
          <cell r="E130">
            <v>9.3482922291149446</v>
          </cell>
          <cell r="F130">
            <v>8.9494668646957205</v>
          </cell>
          <cell r="G130">
            <v>8.1732475699696447</v>
          </cell>
          <cell r="H130">
            <v>5.7914413375875045</v>
          </cell>
          <cell r="I130">
            <v>4.1353454271611474</v>
          </cell>
          <cell r="J130">
            <v>2.1705180793766803</v>
          </cell>
          <cell r="K130">
            <v>0.36901476673405742</v>
          </cell>
          <cell r="L130">
            <v>4.0120477348002797E-6</v>
          </cell>
          <cell r="M130">
            <v>2.3389344418150659E-4</v>
          </cell>
          <cell r="N130">
            <v>1.6822388119509972E-4</v>
          </cell>
          <cell r="O130">
            <v>1.5204287172381013E-4</v>
          </cell>
          <cell r="P130">
            <v>9.5309192967964909E-5</v>
          </cell>
        </row>
        <row r="131">
          <cell r="B131" t="str">
            <v>D-ILFO</v>
          </cell>
          <cell r="C131" t="str">
            <v>VAR_fin</v>
          </cell>
          <cell r="D131" t="str">
            <v>BDS</v>
          </cell>
          <cell r="G131">
            <v>7.1375642387761637E-5</v>
          </cell>
          <cell r="H131">
            <v>1.4464613497887957</v>
          </cell>
          <cell r="I131">
            <v>1.4464629666465751</v>
          </cell>
          <cell r="J131">
            <v>1.4464631281012399</v>
          </cell>
          <cell r="K131">
            <v>1.4464637351672056</v>
          </cell>
          <cell r="L131">
            <v>1.4464638745040836</v>
          </cell>
          <cell r="M131">
            <v>1.4464635635842769</v>
          </cell>
          <cell r="N131">
            <v>1.4464649794686981</v>
          </cell>
          <cell r="O131">
            <v>1.446464848408618</v>
          </cell>
          <cell r="P131">
            <v>1.446470049344333</v>
          </cell>
        </row>
        <row r="132">
          <cell r="B132" t="str">
            <v>HPLNGA</v>
          </cell>
          <cell r="C132" t="str">
            <v>VAR_fout</v>
          </cell>
          <cell r="D132" t="str">
            <v>LTH</v>
          </cell>
          <cell r="E132">
            <v>1.7329064915035135</v>
          </cell>
          <cell r="F132">
            <v>1.5685747245174397</v>
          </cell>
          <cell r="G132">
            <v>1.5585003512085205</v>
          </cell>
          <cell r="J132"/>
          <cell r="K132"/>
          <cell r="L132"/>
        </row>
        <row r="133">
          <cell r="B133" t="str">
            <v>HPLNGA</v>
          </cell>
          <cell r="C133" t="str">
            <v>VAR_fout</v>
          </cell>
          <cell r="D133" t="str">
            <v>CO2_E</v>
          </cell>
          <cell r="E133">
            <v>114.383934613105</v>
          </cell>
          <cell r="F133">
            <v>103.536889961849</v>
          </cell>
          <cell r="G133">
            <v>102.87191094337</v>
          </cell>
          <cell r="J133"/>
          <cell r="K133"/>
          <cell r="L133"/>
        </row>
        <row r="134">
          <cell r="B134" t="str">
            <v>HPLNGA</v>
          </cell>
          <cell r="C134" t="str">
            <v>VAR_fin</v>
          </cell>
          <cell r="D134" t="str">
            <v>ENGA</v>
          </cell>
          <cell r="E134">
            <v>2.0280839470408782</v>
          </cell>
          <cell r="F134">
            <v>1.8357604603164679</v>
          </cell>
          <cell r="G134">
            <v>1.8239700521874131</v>
          </cell>
          <cell r="J134"/>
          <cell r="K134"/>
          <cell r="L134"/>
        </row>
        <row r="135">
          <cell r="B135" t="str">
            <v>HPLNGA</v>
          </cell>
          <cell r="C135" t="str">
            <v>VAR_ncap</v>
          </cell>
          <cell r="D135" t="str">
            <v>-</v>
          </cell>
          <cell r="E135">
            <v>1.8018415603156001E-6</v>
          </cell>
          <cell r="F135">
            <v>1.5527291625776101E-6</v>
          </cell>
          <cell r="G135">
            <v>1.2800516436184999E-6</v>
          </cell>
          <cell r="H135">
            <v>1.3705607293480799E-6</v>
          </cell>
          <cell r="I135">
            <v>2.6560172486734399E-6</v>
          </cell>
          <cell r="J135">
            <v>2.2969362918646E-6</v>
          </cell>
          <cell r="K135">
            <v>2.7757328506303601E-6</v>
          </cell>
          <cell r="L135">
            <v>3.2032670726749801E-6</v>
          </cell>
          <cell r="M135">
            <v>3.1549064831562098E-6</v>
          </cell>
          <cell r="N135">
            <v>3.6621296544473298E-6</v>
          </cell>
          <cell r="O135">
            <v>3.2318198713032699E-6</v>
          </cell>
          <cell r="P135">
            <v>7.9497062014259706E-6</v>
          </cell>
        </row>
        <row r="136">
          <cell r="B136" t="str">
            <v>HPLNGA</v>
          </cell>
          <cell r="C136" t="str">
            <v>VAR_cap</v>
          </cell>
          <cell r="D136" t="str">
            <v>-</v>
          </cell>
          <cell r="E136">
            <v>0.21996128831243927</v>
          </cell>
          <cell r="F136">
            <v>0.19898500459894886</v>
          </cell>
          <cell r="G136">
            <v>0.19771974131749553</v>
          </cell>
          <cell r="H136">
            <v>1.3340379372839273E-5</v>
          </cell>
          <cell r="I136">
            <v>1.936885072493407E-6</v>
          </cell>
          <cell r="J136">
            <v>2.8527364809889296E-6</v>
          </cell>
          <cell r="K136">
            <v>4.9691071834800194E-6</v>
          </cell>
          <cell r="L136">
            <v>6.0324670831112599E-6</v>
          </cell>
          <cell r="M136">
            <v>5.8977981516731992E-6</v>
          </cell>
          <cell r="N136">
            <v>6.9778580015932298E-6</v>
          </cell>
          <cell r="O136">
            <v>6.88370457050117E-6</v>
          </cell>
          <cell r="P136">
            <v>1.1522211497429549E-5</v>
          </cell>
        </row>
        <row r="137">
          <cell r="B137" t="str">
            <v>G-INTC-IMP00-AT</v>
          </cell>
          <cell r="C137" t="str">
            <v>VAR_fout</v>
          </cell>
          <cell r="D137" t="str">
            <v>ELC</v>
          </cell>
          <cell r="E137">
            <v>15.013808612857845</v>
          </cell>
          <cell r="F137">
            <v>1.6942877932174385E-2</v>
          </cell>
          <cell r="G137">
            <v>9.7830063133569119E-3</v>
          </cell>
          <cell r="H137">
            <v>1.4759706849437176E-2</v>
          </cell>
          <cell r="I137">
            <v>4.2518595576860781E-3</v>
          </cell>
          <cell r="J137">
            <v>6.1922385792516433E-3</v>
          </cell>
          <cell r="K137">
            <v>1.1240873151316137E-2</v>
          </cell>
          <cell r="L137">
            <v>1.0654054064279916E-2</v>
          </cell>
          <cell r="M137">
            <v>8.4447153251535951</v>
          </cell>
          <cell r="N137">
            <v>7.2644916025572606</v>
          </cell>
          <cell r="O137">
            <v>6.984235769174318</v>
          </cell>
          <cell r="P137">
            <v>6.404263740705618</v>
          </cell>
        </row>
        <row r="138">
          <cell r="B138" t="str">
            <v>G-INTC-IMP00-AT</v>
          </cell>
          <cell r="C138" t="str">
            <v>VAR_fin</v>
          </cell>
          <cell r="D138" t="str">
            <v>ELC_I-AT</v>
          </cell>
          <cell r="E138">
            <v>15.013808612857845</v>
          </cell>
          <cell r="F138">
            <v>1.6942877932174385E-2</v>
          </cell>
          <cell r="G138">
            <v>9.7830063133569119E-3</v>
          </cell>
          <cell r="H138">
            <v>1.4759706849437176E-2</v>
          </cell>
          <cell r="I138">
            <v>4.2518595576860781E-3</v>
          </cell>
          <cell r="J138">
            <v>6.1922385792516433E-3</v>
          </cell>
          <cell r="K138">
            <v>1.1240873151316137E-2</v>
          </cell>
          <cell r="L138">
            <v>1.0654054064279916E-2</v>
          </cell>
          <cell r="M138">
            <v>8.4447153251535951</v>
          </cell>
          <cell r="N138">
            <v>7.2644916025572606</v>
          </cell>
          <cell r="O138">
            <v>6.984235769174318</v>
          </cell>
          <cell r="P138">
            <v>6.404263740705618</v>
          </cell>
        </row>
        <row r="139">
          <cell r="B139" t="str">
            <v>G-INTC-IMP00-AT</v>
          </cell>
          <cell r="C139" t="str">
            <v>VAR_ncap</v>
          </cell>
          <cell r="D139" t="str">
            <v>-</v>
          </cell>
          <cell r="E139">
            <v>1.6428795275249799E-6</v>
          </cell>
          <cell r="F139">
            <v>1.4988629408385399E-6</v>
          </cell>
          <cell r="G139">
            <v>1.7354921309134401E-6</v>
          </cell>
          <cell r="H139">
            <v>2.1710013306048899E-6</v>
          </cell>
          <cell r="I139">
            <v>4.5406839723523601E-6</v>
          </cell>
          <cell r="J139">
            <v>6.8962679765208798E-6</v>
          </cell>
          <cell r="K139">
            <v>1.19827461094966</v>
          </cell>
          <cell r="L139">
            <v>3.3194085613844899E-5</v>
          </cell>
          <cell r="M139">
            <v>1.21999565307006E-5</v>
          </cell>
          <cell r="N139">
            <v>1.42077698581689E-5</v>
          </cell>
        </row>
        <row r="140">
          <cell r="B140" t="str">
            <v>G-INTC-IMP00-AT</v>
          </cell>
          <cell r="C140" t="str">
            <v>VAR_cap</v>
          </cell>
          <cell r="D140" t="str">
            <v>-</v>
          </cell>
          <cell r="E140">
            <v>0.554032692679156</v>
          </cell>
          <cell r="F140">
            <v>1.6605389438799634E-3</v>
          </cell>
          <cell r="G140">
            <v>1.6563942323399861E-3</v>
          </cell>
          <cell r="H140">
            <v>1.6558772660086873E-3</v>
          </cell>
          <cell r="I140">
            <v>1.6573926742782241E-3</v>
          </cell>
          <cell r="J140">
            <v>1.6571260261297738E-3</v>
          </cell>
          <cell r="K140">
            <v>1.6606015568272348E-3</v>
          </cell>
          <cell r="L140">
            <v>1.6652124805187629E-3</v>
          </cell>
          <cell r="M140">
            <v>1.0158185398469499</v>
          </cell>
          <cell r="N140">
            <v>1.1999718123753698</v>
          </cell>
          <cell r="O140">
            <v>1.1999779375979998</v>
          </cell>
          <cell r="P140">
            <v>1.19998872605853</v>
          </cell>
        </row>
        <row r="141">
          <cell r="B141" t="str">
            <v>CHPWST</v>
          </cell>
          <cell r="C141" t="str">
            <v>VAR_fout</v>
          </cell>
          <cell r="D141" t="str">
            <v>ELC35</v>
          </cell>
          <cell r="E141">
            <v>1.4349606706521918</v>
          </cell>
          <cell r="F141">
            <v>1.2995356691876661</v>
          </cell>
          <cell r="G141">
            <v>1.3189332690635169</v>
          </cell>
          <cell r="H141">
            <v>1.2901763556839527</v>
          </cell>
          <cell r="I141">
            <v>1.2798570820966439</v>
          </cell>
          <cell r="J141">
            <v>0.95993998254076485</v>
          </cell>
          <cell r="K141">
            <v>0.49914168824899641</v>
          </cell>
          <cell r="L141">
            <v>0.50746164987126141</v>
          </cell>
          <cell r="M141">
            <v>0.50243771360940426</v>
          </cell>
          <cell r="N141">
            <v>0.50243714243812188</v>
          </cell>
          <cell r="O141">
            <v>0.50243717846551106</v>
          </cell>
          <cell r="P141">
            <v>0.50243749797626458</v>
          </cell>
        </row>
        <row r="142">
          <cell r="B142" t="str">
            <v>CHPWST</v>
          </cell>
          <cell r="C142" t="str">
            <v>VAR_fout</v>
          </cell>
          <cell r="D142" t="str">
            <v>LTH</v>
          </cell>
          <cell r="E142">
            <v>14.461266026134108</v>
          </cell>
          <cell r="F142">
            <v>13.051650798598189</v>
          </cell>
          <cell r="G142">
            <v>13.178222419947058</v>
          </cell>
          <cell r="H142">
            <v>12.779634348920951</v>
          </cell>
          <cell r="I142">
            <v>12.342947270141469</v>
          </cell>
          <cell r="J142">
            <v>9.0067996615233969</v>
          </cell>
          <cell r="K142">
            <v>4.5528384432302937</v>
          </cell>
          <cell r="L142">
            <v>4.496110217859373</v>
          </cell>
          <cell r="M142">
            <v>4.4515981425793196</v>
          </cell>
          <cell r="N142">
            <v>4.4515930820017626</v>
          </cell>
          <cell r="O142">
            <v>4.4515934012044278</v>
          </cell>
          <cell r="P142">
            <v>4.451596232069706</v>
          </cell>
        </row>
        <row r="143">
          <cell r="B143" t="str">
            <v>CHPWST</v>
          </cell>
          <cell r="C143" t="str">
            <v>VAR_fout</v>
          </cell>
          <cell r="D143" t="str">
            <v>CO2_E</v>
          </cell>
          <cell r="E143">
            <v>2843.2567098303002</v>
          </cell>
          <cell r="F143">
            <v>2574.9231924260998</v>
          </cell>
          <cell r="G143">
            <v>2613.3579433775299</v>
          </cell>
          <cell r="H143">
            <v>2556.3784814363898</v>
          </cell>
          <cell r="I143">
            <v>2535.9316883864099</v>
          </cell>
          <cell r="J143">
            <v>1902.0422316891199</v>
          </cell>
          <cell r="K143">
            <v>989.00825875942496</v>
          </cell>
          <cell r="L143">
            <v>1005.49357936217</v>
          </cell>
          <cell r="M143">
            <v>995.53906229531106</v>
          </cell>
          <cell r="N143">
            <v>995.53793056632605</v>
          </cell>
          <cell r="O143">
            <v>995.53800195163797</v>
          </cell>
          <cell r="P143">
            <v>995.53863503595505</v>
          </cell>
        </row>
        <row r="144">
          <cell r="B144" t="str">
            <v>CHPWST</v>
          </cell>
          <cell r="C144" t="str">
            <v>VAR_fin</v>
          </cell>
          <cell r="D144" t="str">
            <v>EWST</v>
          </cell>
          <cell r="E144">
            <v>30.638542131792018</v>
          </cell>
          <cell r="F144">
            <v>27.747017159763995</v>
          </cell>
          <cell r="G144">
            <v>28.161184734671671</v>
          </cell>
          <cell r="H144">
            <v>27.547181912030066</v>
          </cell>
          <cell r="I144">
            <v>27.326850090370804</v>
          </cell>
          <cell r="J144">
            <v>20.496144738029248</v>
          </cell>
          <cell r="K144">
            <v>10.657416581459314</v>
          </cell>
          <cell r="L144">
            <v>10.835060122437195</v>
          </cell>
          <cell r="M144">
            <v>10.727791619561522</v>
          </cell>
          <cell r="N144">
            <v>10.727779424206103</v>
          </cell>
          <cell r="O144">
            <v>10.727780193444369</v>
          </cell>
          <cell r="P144">
            <v>10.727787015473627</v>
          </cell>
        </row>
        <row r="145">
          <cell r="B145" t="str">
            <v>CHPWST</v>
          </cell>
          <cell r="C145" t="str">
            <v>VAR_ncap</v>
          </cell>
          <cell r="D145" t="str">
            <v>-</v>
          </cell>
          <cell r="F145">
            <v>1.0920955787682501E-7</v>
          </cell>
          <cell r="G145">
            <v>1.55575866986505E-7</v>
          </cell>
          <cell r="H145">
            <v>4.06017903839886E-7</v>
          </cell>
          <cell r="I145">
            <v>5.6615813126425704E-3</v>
          </cell>
          <cell r="J145">
            <v>1.3232105638797799E-3</v>
          </cell>
          <cell r="K145">
            <v>6.1101905498580504E-7</v>
          </cell>
          <cell r="L145">
            <v>2.9648169117332E-2</v>
          </cell>
          <cell r="M145">
            <v>5.0703123083335598E-7</v>
          </cell>
          <cell r="N145">
            <v>1.16450537682022E-6</v>
          </cell>
          <cell r="O145">
            <v>9.4581292056128598E-6</v>
          </cell>
          <cell r="P145">
            <v>2.03317643254059E-3</v>
          </cell>
        </row>
        <row r="146">
          <cell r="B146" t="str">
            <v>CHPWST</v>
          </cell>
          <cell r="C146" t="str">
            <v>VAR_cap</v>
          </cell>
          <cell r="D146" t="str">
            <v>-</v>
          </cell>
          <cell r="E146">
            <v>7.8399999999999997E-2</v>
          </cell>
          <cell r="F146">
            <v>7.2061631301382836E-2</v>
          </cell>
          <cell r="G146">
            <v>7.2060943649408918E-2</v>
          </cell>
          <cell r="H146">
            <v>7.0489804072524212E-2</v>
          </cell>
          <cell r="I146">
            <v>6.9927860574652292E-2</v>
          </cell>
          <cell r="J146">
            <v>5.2447361122606985E-2</v>
          </cell>
          <cell r="K146">
            <v>4.6529325833517036E-2</v>
          </cell>
          <cell r="L146">
            <v>3.6633506442087918E-2</v>
          </cell>
          <cell r="M146">
            <v>3.6633630920368393E-2</v>
          </cell>
          <cell r="N146">
            <v>3.6633936935037061E-2</v>
          </cell>
          <cell r="O146">
            <v>3.17775344455275E-2</v>
          </cell>
          <cell r="P146">
            <v>3.1692126240668014E-2</v>
          </cell>
        </row>
        <row r="147">
          <cell r="B147" t="str">
            <v>RHES-CHPNGA</v>
          </cell>
          <cell r="C147" t="str">
            <v>VAR_fout</v>
          </cell>
          <cell r="D147" t="str">
            <v>CO2_R</v>
          </cell>
          <cell r="E147">
            <v>3.5316152056339298</v>
          </cell>
          <cell r="F147">
            <v>0.41309077505789299</v>
          </cell>
          <cell r="G147">
            <v>1.4745223578178199</v>
          </cell>
          <cell r="H147">
            <v>0.89115728719412601</v>
          </cell>
          <cell r="I147">
            <v>0.82130896746497695</v>
          </cell>
          <cell r="J147">
            <v>0.40168760359778</v>
          </cell>
          <cell r="K147"/>
          <cell r="L147"/>
          <cell r="M147">
            <v>0.293994332592108</v>
          </cell>
          <cell r="N147">
            <v>0.43299221407066102</v>
          </cell>
          <cell r="O147">
            <v>0.72927455126933405</v>
          </cell>
          <cell r="P147">
            <v>0.80989733511288697</v>
          </cell>
        </row>
        <row r="148">
          <cell r="B148" t="str">
            <v>RHES-CHPNGA</v>
          </cell>
          <cell r="C148" t="str">
            <v>VAR_fout</v>
          </cell>
          <cell r="D148" t="str">
            <v>RHES_NKEV_GAS_ELC_CHP</v>
          </cell>
          <cell r="E148">
            <v>1.3933906866290757E-2</v>
          </cell>
          <cell r="F148">
            <v>1.9822133231879443E-3</v>
          </cell>
          <cell r="G148">
            <v>6.7001926539601991E-3</v>
          </cell>
          <cell r="H148">
            <v>4.2026891406527749E-3</v>
          </cell>
          <cell r="I148">
            <v>3.8940556940274991E-3</v>
          </cell>
          <cell r="J148">
            <v>1.8153826754352099E-3</v>
          </cell>
          <cell r="K148"/>
          <cell r="L148"/>
          <cell r="M148">
            <v>1.4486016740046458E-3</v>
          </cell>
          <cell r="N148">
            <v>2.1145313487802935E-3</v>
          </cell>
          <cell r="O148">
            <v>3.6612121991022191E-3</v>
          </cell>
          <cell r="P148">
            <v>3.9294602498678418E-3</v>
          </cell>
        </row>
        <row r="149">
          <cell r="B149" t="str">
            <v>RHES-CHPNGA</v>
          </cell>
          <cell r="C149" t="str">
            <v>VAR_fout</v>
          </cell>
          <cell r="D149" t="str">
            <v>RHES_LTH_CHPNGA</v>
          </cell>
          <cell r="E149">
            <v>3.354459060403335E-2</v>
          </cell>
          <cell r="F149">
            <v>4.7237506918722302E-3</v>
          </cell>
          <cell r="G149">
            <v>1.5722409746197652E-2</v>
          </cell>
          <cell r="H149">
            <v>9.6061466072063714E-3</v>
          </cell>
          <cell r="I149">
            <v>8.8226224245635618E-3</v>
          </cell>
          <cell r="J149">
            <v>4.0766488150124017E-3</v>
          </cell>
          <cell r="K149"/>
          <cell r="L149"/>
          <cell r="M149">
            <v>3.1469622573204385E-3</v>
          </cell>
          <cell r="N149">
            <v>4.593637068039955E-3</v>
          </cell>
          <cell r="O149">
            <v>7.9536678808082798E-3</v>
          </cell>
          <cell r="P149">
            <v>8.5364136462646213E-3</v>
          </cell>
        </row>
        <row r="150">
          <cell r="B150" t="str">
            <v>RHES-CHPNGA</v>
          </cell>
          <cell r="C150" t="str">
            <v>VAR_fin</v>
          </cell>
          <cell r="D150" t="str">
            <v>RNGA</v>
          </cell>
          <cell r="E150">
            <v>6.261729088003426E-2</v>
          </cell>
          <cell r="F150">
            <v>7.3243045223030804E-3</v>
          </cell>
          <cell r="G150">
            <v>2.6144013436486129E-2</v>
          </cell>
          <cell r="H150">
            <v>1.5800661120463223E-2</v>
          </cell>
          <cell r="I150">
            <v>1.4562215735194619E-2</v>
          </cell>
          <cell r="J150">
            <v>7.1221206311663076E-3</v>
          </cell>
          <cell r="K150"/>
          <cell r="L150"/>
          <cell r="M150">
            <v>5.2126654714912827E-3</v>
          </cell>
          <cell r="N150">
            <v>7.6771669161464825E-3</v>
          </cell>
          <cell r="O150">
            <v>1.2930399845200963E-2</v>
          </cell>
          <cell r="P150">
            <v>1.4359881828242655E-2</v>
          </cell>
        </row>
        <row r="151">
          <cell r="B151" t="str">
            <v>RHES-CHPNGA</v>
          </cell>
          <cell r="C151" t="str">
            <v>VAR_ncap</v>
          </cell>
          <cell r="D151" t="str">
            <v>-</v>
          </cell>
          <cell r="F151">
            <v>2.60228606832693E-5</v>
          </cell>
          <cell r="J151"/>
          <cell r="K151"/>
          <cell r="L151"/>
          <cell r="M151">
            <v>1.2895383549743999E-4</v>
          </cell>
          <cell r="N151">
            <v>6.0795414445441199E-5</v>
          </cell>
          <cell r="O151">
            <v>1.3615096347493401E-4</v>
          </cell>
          <cell r="P151">
            <v>2.5209166866082301E-5</v>
          </cell>
        </row>
        <row r="152">
          <cell r="B152" t="str">
            <v>RHES-CHPNGA</v>
          </cell>
          <cell r="C152" t="str">
            <v>VAR_cap</v>
          </cell>
          <cell r="D152" t="str">
            <v>-</v>
          </cell>
          <cell r="E152">
            <v>4.1062625689935583E-3</v>
          </cell>
          <cell r="F152">
            <v>5.9733952055455921E-4</v>
          </cell>
          <cell r="G152">
            <v>5.9570552981178741E-4</v>
          </cell>
          <cell r="H152">
            <v>5.6739133282131629E-4</v>
          </cell>
          <cell r="I152">
            <v>4.1002186804188495E-4</v>
          </cell>
          <cell r="J152">
            <v>1.6114047055423739E-4</v>
          </cell>
          <cell r="K152"/>
          <cell r="L152"/>
          <cell r="M152">
            <v>1.2895383549743999E-4</v>
          </cell>
          <cell r="N152">
            <v>1.8972957671708571E-4</v>
          </cell>
          <cell r="O152">
            <v>3.2583157106415956E-4</v>
          </cell>
          <cell r="P152">
            <v>3.509071723903248E-4</v>
          </cell>
        </row>
        <row r="153">
          <cell r="B153" t="str">
            <v>RHEM-CHPWOD</v>
          </cell>
          <cell r="C153" t="str">
            <v>VAR_fout</v>
          </cell>
          <cell r="D153" t="str">
            <v>RHEM_KEV_WOD_ELC_CHP</v>
          </cell>
          <cell r="H153">
            <v>4.4656468167310987E-4</v>
          </cell>
          <cell r="I153">
            <v>6.8937492722952979E-4</v>
          </cell>
          <cell r="J153">
            <v>0.15713656612746565</v>
          </cell>
          <cell r="K153">
            <v>0.19462669670284533</v>
          </cell>
          <cell r="L153">
            <v>0.19266732977487561</v>
          </cell>
          <cell r="M153">
            <v>0.1913211048305955</v>
          </cell>
          <cell r="N153">
            <v>0.18730938972877634</v>
          </cell>
          <cell r="O153">
            <v>0.18849023761352102</v>
          </cell>
          <cell r="P153">
            <v>0.11868147276374924</v>
          </cell>
        </row>
        <row r="154">
          <cell r="B154" t="str">
            <v>RHEM-CHPWOD</v>
          </cell>
          <cell r="C154" t="str">
            <v>VAR_fout</v>
          </cell>
          <cell r="D154" t="str">
            <v>RHEM_LTH_CHPWOD</v>
          </cell>
          <cell r="H154">
            <v>1.1879060497708353E-3</v>
          </cell>
          <cell r="I154">
            <v>1.8338052251425947E-3</v>
          </cell>
          <cell r="J154">
            <v>0.41799874733414544</v>
          </cell>
          <cell r="K154">
            <v>0.51772618827357941</v>
          </cell>
          <cell r="L154">
            <v>0.51251407920410297</v>
          </cell>
          <cell r="M154">
            <v>0.50893298821931832</v>
          </cell>
          <cell r="N154">
            <v>0.4982614308056128</v>
          </cell>
          <cell r="O154">
            <v>0.5014026025187267</v>
          </cell>
          <cell r="P154">
            <v>0.31570441030751062</v>
          </cell>
        </row>
        <row r="155">
          <cell r="B155" t="str">
            <v>RHEM-CHPWOD</v>
          </cell>
          <cell r="C155" t="str">
            <v>VAR_fin</v>
          </cell>
          <cell r="D155" t="str">
            <v>RWOD</v>
          </cell>
          <cell r="H155">
            <v>2.1559455322988741E-3</v>
          </cell>
          <cell r="I155">
            <v>3.2344130046137757E-3</v>
          </cell>
          <cell r="J155">
            <v>0.57535438668383909</v>
          </cell>
          <cell r="K155">
            <v>0.69657128614783026</v>
          </cell>
          <cell r="L155">
            <v>0.67540047483474286</v>
          </cell>
          <cell r="M155">
            <v>0.67085304910404608</v>
          </cell>
          <cell r="N155">
            <v>0.65724011470065136</v>
          </cell>
          <cell r="O155">
            <v>0.66079449695584558</v>
          </cell>
          <cell r="P155">
            <v>0.41797004338615718</v>
          </cell>
        </row>
        <row r="156">
          <cell r="B156" t="str">
            <v>RHEM-CHPWOD</v>
          </cell>
          <cell r="C156" t="str">
            <v>VAR_ncap</v>
          </cell>
          <cell r="D156" t="str">
            <v>-</v>
          </cell>
          <cell r="H156">
            <v>3.5984617074920397E-5</v>
          </cell>
          <cell r="I156">
            <v>3.2307637437320397E-5</v>
          </cell>
          <cell r="J156">
            <v>1.1598732855015901E-2</v>
          </cell>
          <cell r="K156">
            <v>2.8216939129067902E-3</v>
          </cell>
          <cell r="L156">
            <v>2.7162917114399601E-4</v>
          </cell>
          <cell r="M156">
            <v>9.6953373689810697E-3</v>
          </cell>
          <cell r="N156">
            <v>3.9326061771746603E-3</v>
          </cell>
          <cell r="O156">
            <v>3.3846801534067098E-3</v>
          </cell>
          <cell r="P156">
            <v>1.4902618735337699E-3</v>
          </cell>
        </row>
        <row r="157">
          <cell r="B157" t="str">
            <v>RHEM-CHPWOD</v>
          </cell>
          <cell r="C157" t="str">
            <v>VAR_cap</v>
          </cell>
          <cell r="D157" t="str">
            <v>-</v>
          </cell>
          <cell r="H157">
            <v>3.5984617074920397E-5</v>
          </cell>
          <cell r="I157">
            <v>6.8255716559599948E-5</v>
          </cell>
          <cell r="J157">
            <v>1.166002560994632E-2</v>
          </cell>
          <cell r="K157">
            <v>1.4452616739846724E-2</v>
          </cell>
          <cell r="L157">
            <v>1.4691815990295905E-2</v>
          </cell>
          <cell r="M157">
            <v>1.4196682859272508E-2</v>
          </cell>
          <cell r="N157">
            <v>1.3899326875408334E-2</v>
          </cell>
          <cell r="O157">
            <v>1.3986791519021491E-2</v>
          </cell>
          <cell r="P157">
            <v>8.8072759103426466E-3</v>
          </cell>
        </row>
        <row r="158">
          <cell r="B158" t="str">
            <v>ENUC_SMR_GOE_IV</v>
          </cell>
          <cell r="C158" t="str">
            <v>VAR_fout</v>
          </cell>
          <cell r="D158" t="str">
            <v>LTH</v>
          </cell>
          <cell r="J158"/>
          <cell r="K158"/>
          <cell r="L158"/>
          <cell r="M158">
            <v>0.28128182686914871</v>
          </cell>
          <cell r="N158">
            <v>0.65754036357875756</v>
          </cell>
          <cell r="O158">
            <v>0.67214477384273541</v>
          </cell>
          <cell r="P158">
            <v>0.61015089604936334</v>
          </cell>
        </row>
        <row r="159">
          <cell r="B159" t="str">
            <v>ENUC_SMR_GOE_IV</v>
          </cell>
          <cell r="C159" t="str">
            <v>VAR_fout</v>
          </cell>
          <cell r="D159" t="str">
            <v>ELC</v>
          </cell>
          <cell r="J159"/>
          <cell r="K159"/>
          <cell r="L159"/>
          <cell r="M159">
            <v>1.1344948423584513</v>
          </cell>
          <cell r="N159">
            <v>2.6836372324457889</v>
          </cell>
          <cell r="O159">
            <v>2.7836465219746054</v>
          </cell>
          <cell r="P159">
            <v>2.6914905998600798</v>
          </cell>
        </row>
        <row r="160">
          <cell r="B160" t="str">
            <v>ENUC_SMR_GOE_IV</v>
          </cell>
          <cell r="C160" t="str">
            <v>VAR_fin</v>
          </cell>
          <cell r="D160" t="str">
            <v>URN</v>
          </cell>
          <cell r="J160"/>
          <cell r="K160"/>
          <cell r="L160"/>
          <cell r="M160">
            <v>3.5465435658820557</v>
          </cell>
          <cell r="N160">
            <v>8.3858449760345657</v>
          </cell>
          <cell r="O160">
            <v>8.6939554148440479</v>
          </cell>
          <cell r="P160">
            <v>8.3884534899828243</v>
          </cell>
        </row>
        <row r="161">
          <cell r="B161" t="str">
            <v>ENUC_SMR_GOE_IV</v>
          </cell>
          <cell r="C161" t="str">
            <v>VAR_ncap</v>
          </cell>
          <cell r="D161" t="str">
            <v>-</v>
          </cell>
          <cell r="J161"/>
          <cell r="K161"/>
          <cell r="L161"/>
          <cell r="M161">
            <v>0.104080440199184</v>
          </cell>
          <cell r="N161">
            <v>3.7224320148553699E-7</v>
          </cell>
          <cell r="O161">
            <v>7.4175982519810004E-7</v>
          </cell>
        </row>
        <row r="162">
          <cell r="B162" t="str">
            <v>ENUC_SMR_GOE_IV</v>
          </cell>
          <cell r="C162" t="str">
            <v>VAR_cap</v>
          </cell>
          <cell r="D162" t="str">
            <v>-</v>
          </cell>
          <cell r="J162"/>
          <cell r="K162"/>
          <cell r="L162"/>
          <cell r="M162">
            <v>4.2413430406809803E-2</v>
          </cell>
          <cell r="N162">
            <v>0.104080440199184</v>
          </cell>
          <cell r="O162">
            <v>0.104081047590405</v>
          </cell>
          <cell r="P162">
            <v>0.104081554202211</v>
          </cell>
        </row>
        <row r="163">
          <cell r="B163" t="str">
            <v>G-INTC-IMP00-FR</v>
          </cell>
          <cell r="C163" t="str">
            <v>VAR_fout</v>
          </cell>
          <cell r="D163" t="str">
            <v>ELC</v>
          </cell>
          <cell r="E163">
            <v>28.94862391543483</v>
          </cell>
          <cell r="F163">
            <v>21.403049690339959</v>
          </cell>
          <cell r="G163">
            <v>26.531189216339293</v>
          </cell>
          <cell r="H163">
            <v>15.445656680797446</v>
          </cell>
          <cell r="I163">
            <v>23.842800781259353</v>
          </cell>
          <cell r="J163">
            <v>30.431522290506919</v>
          </cell>
          <cell r="K163">
            <v>38.588297283117164</v>
          </cell>
          <cell r="L163">
            <v>50.286766745528233</v>
          </cell>
          <cell r="M163">
            <v>50.39874804325482</v>
          </cell>
          <cell r="N163">
            <v>43.719667543774158</v>
          </cell>
          <cell r="O163">
            <v>42.543368339320523</v>
          </cell>
          <cell r="P163">
            <v>40.515160034461488</v>
          </cell>
        </row>
        <row r="164">
          <cell r="B164" t="str">
            <v>G-INTC-IMP00-FR</v>
          </cell>
          <cell r="C164" t="str">
            <v>VAR_fin</v>
          </cell>
          <cell r="D164" t="str">
            <v>ELC_I-FR</v>
          </cell>
          <cell r="E164">
            <v>28.94862391543483</v>
          </cell>
          <cell r="F164">
            <v>21.403049690339959</v>
          </cell>
          <cell r="G164">
            <v>26.531189216339293</v>
          </cell>
          <cell r="H164">
            <v>15.445656680797446</v>
          </cell>
          <cell r="I164">
            <v>23.842800781259353</v>
          </cell>
          <cell r="J164">
            <v>30.431522290506919</v>
          </cell>
          <cell r="K164">
            <v>38.588297283117164</v>
          </cell>
          <cell r="L164">
            <v>50.286766745528233</v>
          </cell>
          <cell r="M164">
            <v>50.39874804325482</v>
          </cell>
          <cell r="N164">
            <v>43.719667543774158</v>
          </cell>
          <cell r="O164">
            <v>42.543368339320523</v>
          </cell>
          <cell r="P164">
            <v>40.515160034461488</v>
          </cell>
        </row>
        <row r="165">
          <cell r="B165" t="str">
            <v>G-INTC-IMP00-FR</v>
          </cell>
          <cell r="C165" t="str">
            <v>VAR_ncap</v>
          </cell>
          <cell r="D165" t="str">
            <v>-</v>
          </cell>
          <cell r="E165">
            <v>2.9527162273339199E-5</v>
          </cell>
          <cell r="F165">
            <v>2.9386232309678801E-5</v>
          </cell>
          <cell r="G165">
            <v>0.64133951650914001</v>
          </cell>
          <cell r="H165">
            <v>0.65860615942731604</v>
          </cell>
          <cell r="I165">
            <v>0.91340341880392295</v>
          </cell>
          <cell r="J165">
            <v>1.5866018099150301</v>
          </cell>
          <cell r="K165">
            <v>5.25483959116059E-6</v>
          </cell>
          <cell r="L165">
            <v>1.11897635933187</v>
          </cell>
          <cell r="M165">
            <v>0.57977658318762904</v>
          </cell>
          <cell r="N165">
            <v>2.3048524733783599E-5</v>
          </cell>
        </row>
        <row r="166">
          <cell r="B166" t="str">
            <v>G-INTC-IMP00-FR</v>
          </cell>
          <cell r="C166" t="str">
            <v>VAR_cap</v>
          </cell>
          <cell r="D166" t="str">
            <v>-</v>
          </cell>
          <cell r="E166">
            <v>1.6999995410281503</v>
          </cell>
          <cell r="F166">
            <v>1.6999991760661393</v>
          </cell>
          <cell r="G166">
            <v>1.6999989689971138</v>
          </cell>
          <cell r="H166">
            <v>1.7000268825551748</v>
          </cell>
          <cell r="I166">
            <v>2.4999997221275891</v>
          </cell>
          <cell r="J166">
            <v>2.9999998582575733</v>
          </cell>
          <cell r="K166">
            <v>3.9999998860056492</v>
          </cell>
          <cell r="L166">
            <v>5.4999994344123424</v>
          </cell>
          <cell r="M166">
            <v>5.4999989202309161</v>
          </cell>
          <cell r="N166">
            <v>5.4994599134053779</v>
          </cell>
          <cell r="O166">
            <v>5.4987450009544521</v>
          </cell>
          <cell r="P166">
            <v>5.4987300301688524</v>
          </cell>
        </row>
        <row r="167">
          <cell r="B167" t="str">
            <v>ENUC_SMR_BEZ_III</v>
          </cell>
          <cell r="C167" t="str">
            <v>VAR_fout</v>
          </cell>
          <cell r="D167" t="str">
            <v>LTH</v>
          </cell>
          <cell r="J167"/>
          <cell r="K167"/>
          <cell r="L167"/>
          <cell r="M167">
            <v>0.50470340179345263</v>
          </cell>
          <cell r="N167">
            <v>0.96674013416725124</v>
          </cell>
          <cell r="O167">
            <v>0.94836516145220773</v>
          </cell>
          <cell r="P167">
            <v>1.0234941885150097</v>
          </cell>
        </row>
        <row r="168">
          <cell r="B168" t="str">
            <v>ENUC_SMR_BEZ_III</v>
          </cell>
          <cell r="C168" t="str">
            <v>VAR_fout</v>
          </cell>
          <cell r="D168" t="str">
            <v>ELC</v>
          </cell>
          <cell r="J168"/>
          <cell r="K168"/>
          <cell r="L168"/>
          <cell r="M168">
            <v>3.2589665016118281</v>
          </cell>
          <cell r="N168">
            <v>7.8104946299590141</v>
          </cell>
          <cell r="O168">
            <v>7.7307493653868757</v>
          </cell>
          <cell r="P168">
            <v>7.806618329366473</v>
          </cell>
        </row>
        <row r="169">
          <cell r="B169" t="str">
            <v>ENUC_SMR_BEZ_III</v>
          </cell>
          <cell r="C169" t="str">
            <v>VAR_fin</v>
          </cell>
          <cell r="D169" t="str">
            <v>URN</v>
          </cell>
          <cell r="J169"/>
          <cell r="K169"/>
          <cell r="L169"/>
          <cell r="M169">
            <v>10.053009627980117</v>
          </cell>
          <cell r="N169">
            <v>23.985252968428981</v>
          </cell>
          <cell r="O169">
            <v>23.73658397326534</v>
          </cell>
          <cell r="P169">
            <v>23.998790141767767</v>
          </cell>
        </row>
        <row r="170">
          <cell r="B170" t="str">
            <v>ENUC_SMR_BEZ_III</v>
          </cell>
          <cell r="C170" t="str">
            <v>VAR_ncap</v>
          </cell>
          <cell r="D170" t="str">
            <v>-</v>
          </cell>
          <cell r="J170"/>
          <cell r="K170"/>
          <cell r="L170"/>
          <cell r="M170">
            <v>0.29998183758460301</v>
          </cell>
          <cell r="N170">
            <v>2.6732935456338701E-7</v>
          </cell>
          <cell r="O170">
            <v>5.2104287763920099E-7</v>
          </cell>
        </row>
        <row r="171">
          <cell r="B171" t="str">
            <v>ENUC_SMR_BEZ_III</v>
          </cell>
          <cell r="C171" t="str">
            <v>VAR_cap</v>
          </cell>
          <cell r="D171" t="str">
            <v>-</v>
          </cell>
          <cell r="K171"/>
          <cell r="L171"/>
          <cell r="M171">
            <v>0.122244475209293</v>
          </cell>
          <cell r="N171">
            <v>0.29998183758460301</v>
          </cell>
          <cell r="O171">
            <v>0.29998227009168199</v>
          </cell>
          <cell r="P171">
            <v>0.299982625956835</v>
          </cell>
        </row>
        <row r="172">
          <cell r="B172" t="str">
            <v>ITOT-CHPWSTCCS</v>
          </cell>
          <cell r="C172" t="str">
            <v>VAR_fout</v>
          </cell>
          <cell r="D172" t="str">
            <v>CO2_O</v>
          </cell>
          <cell r="J172">
            <v>33.303365612631936</v>
          </cell>
          <cell r="K172">
            <v>754.06653700933134</v>
          </cell>
          <cell r="L172">
            <v>715.13204611160188</v>
          </cell>
          <cell r="M172">
            <v>715.03360690103557</v>
          </cell>
          <cell r="N172">
            <v>715.09471124218328</v>
          </cell>
          <cell r="O172">
            <v>715.05922590613113</v>
          </cell>
          <cell r="P172">
            <v>715.15234525477013</v>
          </cell>
        </row>
        <row r="173">
          <cell r="B173" t="str">
            <v>ITOT-CHPWSTCCS</v>
          </cell>
          <cell r="C173" t="str">
            <v>VAR_fout</v>
          </cell>
          <cell r="D173" t="str">
            <v>CO2</v>
          </cell>
          <cell r="J173">
            <v>-33.3033656126319</v>
          </cell>
          <cell r="K173">
            <v>-754.066537009331</v>
          </cell>
          <cell r="L173">
            <v>-715.13204611160199</v>
          </cell>
          <cell r="M173">
            <v>-715.03360690103602</v>
          </cell>
          <cell r="N173">
            <v>-715.09471124218396</v>
          </cell>
          <cell r="O173">
            <v>-715.05922590613102</v>
          </cell>
          <cell r="P173">
            <v>-715.15234525477001</v>
          </cell>
        </row>
        <row r="174">
          <cell r="B174" t="str">
            <v>ITOT-CHPWSTCCS</v>
          </cell>
          <cell r="C174" t="str">
            <v>VAR_fout</v>
          </cell>
          <cell r="D174" t="str">
            <v>ITOT_LTH_CHP</v>
          </cell>
          <cell r="J174">
            <v>0.13269558621802188</v>
          </cell>
          <cell r="K174">
            <v>2.5189364644510679</v>
          </cell>
          <cell r="L174">
            <v>2.0112282459280957</v>
          </cell>
          <cell r="M174">
            <v>2.0109513967477639</v>
          </cell>
          <cell r="N174">
            <v>2.0111232458175019</v>
          </cell>
          <cell r="O174">
            <v>2.0110234473109578</v>
          </cell>
          <cell r="P174">
            <v>2.0112853349794544</v>
          </cell>
        </row>
        <row r="175">
          <cell r="B175" t="str">
            <v>ITOT-CHPWSTCCS</v>
          </cell>
          <cell r="C175" t="str">
            <v>VAR_fout</v>
          </cell>
          <cell r="D175" t="str">
            <v>ITOT_KEV_WST_ELC_CHP</v>
          </cell>
          <cell r="J175">
            <v>2.6198334894988292E-2</v>
          </cell>
          <cell r="K175">
            <v>0.59568433581605473</v>
          </cell>
          <cell r="L175">
            <v>0.59288963083846347</v>
          </cell>
          <cell r="M175">
            <v>0.59280801851591447</v>
          </cell>
          <cell r="N175">
            <v>0.59285867787380864</v>
          </cell>
          <cell r="O175">
            <v>0.59282925828912381</v>
          </cell>
          <cell r="P175">
            <v>0.59290646011015602</v>
          </cell>
        </row>
        <row r="176">
          <cell r="B176" t="str">
            <v>ITOT-CHPWSTCCS</v>
          </cell>
          <cell r="C176" t="str">
            <v>VAR_fout</v>
          </cell>
          <cell r="D176" t="str">
            <v>CO2_I</v>
          </cell>
          <cell r="J176">
            <v>43.589218720720602</v>
          </cell>
          <cell r="K176">
            <v>991.10935509723299</v>
          </cell>
          <cell r="L176">
            <v>986.45947917892101</v>
          </cell>
          <cell r="M176">
            <v>986.32369125987395</v>
          </cell>
          <cell r="N176">
            <v>986.40797912932601</v>
          </cell>
          <cell r="O176">
            <v>986.35903034243995</v>
          </cell>
          <cell r="P176">
            <v>986.48747999681996</v>
          </cell>
        </row>
        <row r="177">
          <cell r="B177" t="str">
            <v>ITOT-CHPWSTCCS</v>
          </cell>
          <cell r="C177" t="str">
            <v>VAR_fin</v>
          </cell>
          <cell r="D177" t="str">
            <v>IWST</v>
          </cell>
          <cell r="J177">
            <v>0.46971140862845484</v>
          </cell>
          <cell r="K177">
            <v>10.680057705789146</v>
          </cell>
          <cell r="L177">
            <v>10.629951284255615</v>
          </cell>
          <cell r="M177">
            <v>10.628488052369326</v>
          </cell>
          <cell r="N177">
            <v>10.629396326824629</v>
          </cell>
          <cell r="O177">
            <v>10.628868861448701</v>
          </cell>
          <cell r="P177">
            <v>10.630253017207123</v>
          </cell>
        </row>
        <row r="178">
          <cell r="B178" t="str">
            <v>ITOT-CHPWSTCCS</v>
          </cell>
          <cell r="C178" t="str">
            <v>VAR_ncap</v>
          </cell>
          <cell r="D178" t="str">
            <v>-</v>
          </cell>
          <cell r="J178">
            <v>1.69010887083579E-3</v>
          </cell>
          <cell r="K178">
            <v>3.1478010807937003E-2</v>
          </cell>
          <cell r="L178">
            <v>1.32445110732788E-3</v>
          </cell>
          <cell r="M178">
            <v>1.4142086990053301E-7</v>
          </cell>
          <cell r="N178">
            <v>7.4282043729440803E-7</v>
          </cell>
          <cell r="O178">
            <v>1.6823262730736901E-6</v>
          </cell>
          <cell r="P178">
            <v>6.2307357308244602E-3</v>
          </cell>
        </row>
        <row r="179">
          <cell r="B179" t="str">
            <v>ITOT-CHPWSTCCS</v>
          </cell>
          <cell r="C179" t="str">
            <v>VAR_cap</v>
          </cell>
          <cell r="D179" t="str">
            <v>-</v>
          </cell>
          <cell r="J179">
            <v>1.69010887083579E-3</v>
          </cell>
          <cell r="K179">
            <v>3.3168071643442161E-2</v>
          </cell>
          <cell r="L179">
            <v>3.4492491954594195E-2</v>
          </cell>
          <cell r="M179">
            <v>3.4492554117594242E-2</v>
          </cell>
          <cell r="N179">
            <v>3.4492918595997228E-2</v>
          </cell>
          <cell r="O179">
            <v>3.4229753554763813E-2</v>
          </cell>
          <cell r="P179">
            <v>3.9034949151821936E-2</v>
          </cell>
        </row>
        <row r="180">
          <cell r="B180" t="str">
            <v>ENUC_SMR_BEZ_II</v>
          </cell>
          <cell r="C180" t="str">
            <v>VAR_fout</v>
          </cell>
          <cell r="D180" t="str">
            <v>LTH</v>
          </cell>
          <cell r="M180">
            <v>0.50470340179450468</v>
          </cell>
          <cell r="N180">
            <v>0.96674013420187332</v>
          </cell>
          <cell r="O180">
            <v>0.94836516204453181</v>
          </cell>
          <cell r="P180">
            <v>1.0234941888167186</v>
          </cell>
        </row>
        <row r="181">
          <cell r="B181" t="str">
            <v>ENUC_SMR_BEZ_II</v>
          </cell>
          <cell r="C181" t="str">
            <v>VAR_fout</v>
          </cell>
          <cell r="D181" t="str">
            <v>ELC</v>
          </cell>
          <cell r="M181">
            <v>3.2589665024395607</v>
          </cell>
          <cell r="N181">
            <v>7.8104946305084724</v>
          </cell>
          <cell r="O181">
            <v>7.7307493686459754</v>
          </cell>
          <cell r="P181">
            <v>7.8066183304380479</v>
          </cell>
        </row>
        <row r="182">
          <cell r="B182" t="str">
            <v>ENUC_SMR_BEZ_II</v>
          </cell>
          <cell r="C182" t="str">
            <v>VAR_fin</v>
          </cell>
          <cell r="D182" t="str">
            <v>URN</v>
          </cell>
          <cell r="J182"/>
          <cell r="K182"/>
          <cell r="L182"/>
          <cell r="M182">
            <v>10.053009630476913</v>
          </cell>
          <cell r="N182">
            <v>23.985252970101509</v>
          </cell>
          <cell r="O182">
            <v>23.7365839833578</v>
          </cell>
          <cell r="P182">
            <v>23.99879014513364</v>
          </cell>
        </row>
        <row r="183">
          <cell r="B183" t="str">
            <v>ENUC_SMR_BEZ_II</v>
          </cell>
          <cell r="C183" t="str">
            <v>VAR_ncap</v>
          </cell>
          <cell r="D183" t="str">
            <v>-</v>
          </cell>
          <cell r="J183"/>
          <cell r="K183"/>
          <cell r="L183"/>
          <cell r="M183">
            <v>0.29998183758460101</v>
          </cell>
          <cell r="N183">
            <v>2.67329354567846E-7</v>
          </cell>
          <cell r="O183">
            <v>5.2104287779627902E-7</v>
          </cell>
        </row>
        <row r="184">
          <cell r="B184" t="str">
            <v>ENUC_SMR_BEZ_II</v>
          </cell>
          <cell r="C184" t="str">
            <v>VAR_cap</v>
          </cell>
          <cell r="D184" t="str">
            <v>-</v>
          </cell>
          <cell r="J184"/>
          <cell r="K184"/>
          <cell r="L184"/>
          <cell r="M184">
            <v>0.12224447520929201</v>
          </cell>
          <cell r="N184">
            <v>0.29998183758460101</v>
          </cell>
          <cell r="O184">
            <v>0.29998227009168099</v>
          </cell>
          <cell r="P184">
            <v>0.299982625956833</v>
          </cell>
        </row>
        <row r="185">
          <cell r="B185" t="str">
            <v>RHEM-CHPGFC</v>
          </cell>
          <cell r="C185" t="str">
            <v>VAR_fout</v>
          </cell>
          <cell r="D185" t="str">
            <v>CO2_R</v>
          </cell>
          <cell r="J185"/>
          <cell r="K185"/>
          <cell r="L185"/>
          <cell r="M185">
            <v>0.12553387696035601</v>
          </cell>
          <cell r="N185">
            <v>0.22121944338602401</v>
          </cell>
          <cell r="O185">
            <v>0.195056362847636</v>
          </cell>
          <cell r="P185">
            <v>0.60589095876029697</v>
          </cell>
        </row>
        <row r="186">
          <cell r="B186" t="str">
            <v>RHEM-CHPGFC</v>
          </cell>
          <cell r="C186" t="str">
            <v>VAR_fout</v>
          </cell>
          <cell r="D186" t="str">
            <v>RHEM_LTH_CHPNGA</v>
          </cell>
          <cell r="J186"/>
          <cell r="K186"/>
          <cell r="L186"/>
          <cell r="M186">
            <v>1.0016000821304995E-3</v>
          </cell>
          <cell r="N186">
            <v>1.7650487504204055E-3</v>
          </cell>
          <cell r="O186">
            <v>1.5563007674013556E-3</v>
          </cell>
          <cell r="P186">
            <v>4.834236373087478E-3</v>
          </cell>
        </row>
        <row r="187">
          <cell r="B187" t="str">
            <v>RHEM-CHPGFC</v>
          </cell>
          <cell r="C187" t="str">
            <v>VAR_fout</v>
          </cell>
          <cell r="D187" t="str">
            <v>RHEM_NKEV_GAS_ELC_CHP</v>
          </cell>
          <cell r="J187"/>
          <cell r="K187"/>
          <cell r="L187"/>
          <cell r="M187">
            <v>1.0016000821304995E-3</v>
          </cell>
          <cell r="N187">
            <v>1.7650487504204055E-3</v>
          </cell>
          <cell r="O187">
            <v>1.5563007674013556E-3</v>
          </cell>
          <cell r="P187">
            <v>4.834236373087478E-3</v>
          </cell>
        </row>
        <row r="188">
          <cell r="B188" t="str">
            <v>RHEM-CHPGFC</v>
          </cell>
          <cell r="C188" t="str">
            <v>VAR_fin</v>
          </cell>
          <cell r="D188" t="str">
            <v>RNGA</v>
          </cell>
          <cell r="J188"/>
          <cell r="K188"/>
          <cell r="L188"/>
          <cell r="M188">
            <v>2.225777960289999E-3</v>
          </cell>
          <cell r="N188">
            <v>3.9223305564897917E-3</v>
          </cell>
          <cell r="O188">
            <v>3.458446149780785E-3</v>
          </cell>
          <cell r="P188">
            <v>1.0742747495749955E-2</v>
          </cell>
        </row>
        <row r="189">
          <cell r="B189" t="str">
            <v>RHEM-CHPGFC</v>
          </cell>
          <cell r="C189" t="str">
            <v>VAR_ncap</v>
          </cell>
          <cell r="D189" t="str">
            <v>-</v>
          </cell>
          <cell r="J189"/>
          <cell r="K189"/>
          <cell r="L189"/>
          <cell r="M189">
            <v>1.10984964752372E-4</v>
          </cell>
          <cell r="N189">
            <v>8.2967807568845394E-5</v>
          </cell>
          <cell r="O189">
            <v>8.9097651863151301E-7</v>
          </cell>
          <cell r="P189">
            <v>2.4584290204656399E-4</v>
          </cell>
        </row>
        <row r="190">
          <cell r="B190" t="str">
            <v>RHEM-CHPGFC</v>
          </cell>
          <cell r="C190" t="str">
            <v>VAR_cap</v>
          </cell>
          <cell r="D190" t="str">
            <v>-</v>
          </cell>
          <cell r="J190"/>
          <cell r="K190"/>
          <cell r="L190"/>
          <cell r="M190">
            <v>1.10984964752372E-4</v>
          </cell>
          <cell r="N190">
            <v>1.938609280926104E-4</v>
          </cell>
          <cell r="O190">
            <v>1.9447632385069261E-4</v>
          </cell>
          <cell r="P190">
            <v>4.3965554233125321E-4</v>
          </cell>
        </row>
        <row r="191">
          <cell r="B191" t="str">
            <v>EHYD-RUNS10</v>
          </cell>
          <cell r="C191" t="str">
            <v>VAR_fout</v>
          </cell>
          <cell r="D191" t="str">
            <v>ELC35</v>
          </cell>
          <cell r="F191">
            <v>1.259042847014934E-3</v>
          </cell>
          <cell r="G191">
            <v>3.1072116711872437E-3</v>
          </cell>
          <cell r="H191">
            <v>3.7603708106231652E-3</v>
          </cell>
          <cell r="I191">
            <v>4.0692917185890113E-3</v>
          </cell>
          <cell r="J191">
            <v>4.0969614096319773E-3</v>
          </cell>
          <cell r="K191">
            <v>4.1606916060488519E-3</v>
          </cell>
          <cell r="L191">
            <v>4.0729210391948524E-3</v>
          </cell>
          <cell r="M191">
            <v>4.0530239671454221E-3</v>
          </cell>
          <cell r="N191">
            <v>3.898536823219504E-3</v>
          </cell>
          <cell r="O191">
            <v>3.96204374571359E-3</v>
          </cell>
          <cell r="P191">
            <v>4.3581724482216321E-3</v>
          </cell>
        </row>
        <row r="192">
          <cell r="B192" t="str">
            <v>EHYD-RUNS10</v>
          </cell>
          <cell r="C192" t="str">
            <v>VAR_fin</v>
          </cell>
          <cell r="D192" t="str">
            <v>HYDR</v>
          </cell>
          <cell r="F192">
            <v>1.259042847014934E-3</v>
          </cell>
          <cell r="G192">
            <v>3.1072116711872437E-3</v>
          </cell>
          <cell r="H192">
            <v>3.7603708106231652E-3</v>
          </cell>
          <cell r="I192">
            <v>4.0692917185890113E-3</v>
          </cell>
          <cell r="J192">
            <v>4.0969614096319773E-3</v>
          </cell>
          <cell r="K192">
            <v>4.1606916060488519E-3</v>
          </cell>
          <cell r="L192">
            <v>4.0729210391948524E-3</v>
          </cell>
          <cell r="M192">
            <v>4.0530239671454221E-3</v>
          </cell>
          <cell r="N192">
            <v>3.898536823219504E-3</v>
          </cell>
          <cell r="O192">
            <v>3.96204374571359E-3</v>
          </cell>
          <cell r="P192">
            <v>4.3581724482216321E-3</v>
          </cell>
        </row>
        <row r="193">
          <cell r="B193" t="str">
            <v>EHYD-RUNS10</v>
          </cell>
          <cell r="C193" t="str">
            <v>VAR_ncap</v>
          </cell>
          <cell r="D193" t="str">
            <v>-</v>
          </cell>
          <cell r="F193">
            <v>1.13506850767153E-4</v>
          </cell>
          <cell r="G193">
            <v>1.6442925350869299E-4</v>
          </cell>
          <cell r="H193">
            <v>3.9913071921084399E-5</v>
          </cell>
          <cell r="I193">
            <v>1.4812835743996901E-5</v>
          </cell>
          <cell r="J193">
            <v>2.1272834589130199E-7</v>
          </cell>
          <cell r="K193">
            <v>3.3574416019801901E-7</v>
          </cell>
          <cell r="L193">
            <v>1.05972972233671E-7</v>
          </cell>
          <cell r="M193">
            <v>5.22126332582537E-8</v>
          </cell>
          <cell r="N193">
            <v>3.3241905123610298E-7</v>
          </cell>
          <cell r="O193">
            <v>2.3450484098427499E-7</v>
          </cell>
          <cell r="P193">
            <v>4.3297527562516698E-5</v>
          </cell>
        </row>
        <row r="194">
          <cell r="B194" t="str">
            <v>EHYD-RUNS10</v>
          </cell>
          <cell r="C194" t="str">
            <v>VAR_cap</v>
          </cell>
          <cell r="D194" t="str">
            <v>-</v>
          </cell>
          <cell r="F194">
            <v>1.13506850767153E-4</v>
          </cell>
          <cell r="G194">
            <v>2.7793610427584599E-4</v>
          </cell>
          <cell r="H194">
            <v>3.1784917619693002E-4</v>
          </cell>
          <cell r="I194">
            <v>3.3266201194092699E-4</v>
          </cell>
          <cell r="J194">
            <v>3.32874740286818E-4</v>
          </cell>
          <cell r="K194">
            <v>3.3321048444701599E-4</v>
          </cell>
          <cell r="L194">
            <v>3.3331645741925E-4</v>
          </cell>
          <cell r="M194">
            <v>3.3336867005250801E-4</v>
          </cell>
          <cell r="N194">
            <v>3.3370108910374402E-4</v>
          </cell>
          <cell r="O194">
            <v>3.33935593944729E-4</v>
          </cell>
          <cell r="P194">
            <v>3.7723312150724501E-4</v>
          </cell>
        </row>
        <row r="195">
          <cell r="B195" t="str">
            <v>SUP_WSTBIO</v>
          </cell>
          <cell r="C195" t="str">
            <v>VAR_fout</v>
          </cell>
          <cell r="D195" t="str">
            <v>ELC35</v>
          </cell>
          <cell r="E195">
            <v>0.11258826676266492</v>
          </cell>
          <cell r="F195">
            <v>0.12338890105483717</v>
          </cell>
          <cell r="G195">
            <v>0.11920557233847534</v>
          </cell>
          <cell r="H195">
            <v>0.12299958758341284</v>
          </cell>
          <cell r="I195">
            <v>0.12275629027951054</v>
          </cell>
          <cell r="J195">
            <v>0.11669215812540536</v>
          </cell>
          <cell r="K195">
            <v>0.18434079278996104</v>
          </cell>
          <cell r="L195">
            <v>0.19689429135300504</v>
          </cell>
          <cell r="M195">
            <v>0.20610634569439684</v>
          </cell>
          <cell r="N195">
            <v>0.2061238387646471</v>
          </cell>
          <cell r="O195">
            <v>0.20612728839113834</v>
          </cell>
          <cell r="P195">
            <v>0.20610993452211637</v>
          </cell>
        </row>
        <row r="196">
          <cell r="B196" t="str">
            <v>SUP_WSTBIO</v>
          </cell>
          <cell r="C196" t="str">
            <v>VAR_fout</v>
          </cell>
          <cell r="D196" t="str">
            <v>BIO</v>
          </cell>
          <cell r="E196">
            <v>5.6294133381332507</v>
          </cell>
          <cell r="F196">
            <v>6.1694450527418541</v>
          </cell>
          <cell r="G196">
            <v>5.9602786169237616</v>
          </cell>
          <cell r="H196">
            <v>6.1499793791706461</v>
          </cell>
          <cell r="I196">
            <v>6.1378145139755285</v>
          </cell>
          <cell r="J196">
            <v>5.8346079062702705</v>
          </cell>
          <cell r="K196">
            <v>9.2170396394980507</v>
          </cell>
          <cell r="L196">
            <v>9.8447145676502537</v>
          </cell>
          <cell r="M196">
            <v>10.30531728471985</v>
          </cell>
          <cell r="N196">
            <v>10.306191938232349</v>
          </cell>
          <cell r="O196">
            <v>10.306364419556918</v>
          </cell>
          <cell r="P196">
            <v>10.305496726105821</v>
          </cell>
        </row>
        <row r="197">
          <cell r="B197" t="str">
            <v>SUP_WSTBIO</v>
          </cell>
          <cell r="C197" t="str">
            <v>VAR_fin</v>
          </cell>
          <cell r="D197" t="str">
            <v>CWST</v>
          </cell>
          <cell r="E197">
            <v>9.6793741339673982</v>
          </cell>
          <cell r="F197">
            <v>10.60792009354299</v>
          </cell>
          <cell r="G197">
            <v>10.248273347613477</v>
          </cell>
          <cell r="H197">
            <v>10.574450258242546</v>
          </cell>
          <cell r="I197">
            <v>10.55353364145849</v>
          </cell>
          <cell r="J197">
            <v>10.032191537124145</v>
          </cell>
          <cell r="K197">
            <v>15.848041300142659</v>
          </cell>
          <cell r="L197">
            <v>16.927283505176916</v>
          </cell>
          <cell r="M197">
            <v>17.71925697698401</v>
          </cell>
          <cell r="N197">
            <v>17.720760881223498</v>
          </cell>
          <cell r="O197">
            <v>17.721057450541004</v>
          </cell>
          <cell r="P197">
            <v>17.719565513629949</v>
          </cell>
        </row>
        <row r="198">
          <cell r="B198" t="str">
            <v>SUP_WSTBIO</v>
          </cell>
          <cell r="C198" t="str">
            <v>VAR_ncap</v>
          </cell>
          <cell r="D198" t="str">
            <v>-</v>
          </cell>
          <cell r="E198">
            <v>4.0976505015269098E-3</v>
          </cell>
          <cell r="F198">
            <v>2.0400447243216099E-2</v>
          </cell>
          <cell r="G198">
            <v>4.6879191337650202E-7</v>
          </cell>
          <cell r="H198">
            <v>7.2849916847504803E-2</v>
          </cell>
          <cell r="I198">
            <v>0.116854245980065</v>
          </cell>
          <cell r="J198">
            <v>1.6474556185517301E-2</v>
          </cell>
          <cell r="K198">
            <v>0.16511215983709701</v>
          </cell>
          <cell r="L198">
            <v>7.3471601800371503E-2</v>
          </cell>
          <cell r="M198">
            <v>0.100965651756432</v>
          </cell>
          <cell r="N198">
            <v>4.9796951490844302E-2</v>
          </cell>
          <cell r="O198">
            <v>0.16511862896370799</v>
          </cell>
          <cell r="P198">
            <v>7.3440158442784495E-2</v>
          </cell>
        </row>
        <row r="199">
          <cell r="B199" t="str">
            <v>SUP_WSTBIO</v>
          </cell>
          <cell r="C199" t="str">
            <v>VAR_cap</v>
          </cell>
          <cell r="D199" t="str">
            <v>-</v>
          </cell>
          <cell r="E199">
            <v>0.21266791604242044</v>
          </cell>
          <cell r="F199">
            <v>0.23306807412603772</v>
          </cell>
          <cell r="G199">
            <v>0.23306690765666008</v>
          </cell>
          <cell r="H199">
            <v>0.23233265788435356</v>
          </cell>
          <cell r="I199">
            <v>0.23187336920768359</v>
          </cell>
          <cell r="J199">
            <v>0.22041872632039605</v>
          </cell>
          <cell r="K199">
            <v>0.3481954133419099</v>
          </cell>
          <cell r="L199">
            <v>0.37191178140009956</v>
          </cell>
          <cell r="M199">
            <v>0.3893119958066345</v>
          </cell>
          <cell r="N199">
            <v>0.38934502434735219</v>
          </cell>
          <cell r="O199">
            <v>0.38935152111755911</v>
          </cell>
          <cell r="P199">
            <v>0.38931969979759135</v>
          </cell>
        </row>
        <row r="200">
          <cell r="B200" t="str">
            <v>ITOT-CHPNGACCS</v>
          </cell>
          <cell r="C200" t="str">
            <v>VAR_fout</v>
          </cell>
          <cell r="D200" t="str">
            <v>CO2_O</v>
          </cell>
          <cell r="J200">
            <v>0.55449088832355675</v>
          </cell>
          <cell r="K200">
            <v>37.918539172904261</v>
          </cell>
          <cell r="L200">
            <v>37.981909817552584</v>
          </cell>
          <cell r="M200">
            <v>37.937496999128093</v>
          </cell>
          <cell r="N200">
            <v>22.372386946095613</v>
          </cell>
          <cell r="O200">
            <v>37.977768980729394</v>
          </cell>
          <cell r="P200">
            <v>37.970804012748737</v>
          </cell>
        </row>
        <row r="201">
          <cell r="B201" t="str">
            <v>ITOT-CHPNGACCS</v>
          </cell>
          <cell r="C201" t="str">
            <v>VAR_fout</v>
          </cell>
          <cell r="D201" t="str">
            <v>CO2</v>
          </cell>
          <cell r="J201">
            <v>-0.55449088832355697</v>
          </cell>
          <cell r="K201">
            <v>-37.918539172904197</v>
          </cell>
          <cell r="L201">
            <v>-37.981909817552598</v>
          </cell>
          <cell r="M201">
            <v>-37.937496999128101</v>
          </cell>
          <cell r="N201">
            <v>-22.372386946095599</v>
          </cell>
          <cell r="O201">
            <v>-37.977768980729401</v>
          </cell>
          <cell r="P201">
            <v>-37.970804012748701</v>
          </cell>
        </row>
        <row r="202">
          <cell r="B202" t="str">
            <v>ITOT-CHPNGACCS</v>
          </cell>
          <cell r="C202" t="str">
            <v>VAR_fout</v>
          </cell>
          <cell r="D202" t="str">
            <v>ITOT_NKEV_GAS_ELC_CHP</v>
          </cell>
          <cell r="J202">
            <v>3.579070998024386E-3</v>
          </cell>
          <cell r="K202">
            <v>0.24474251296883159</v>
          </cell>
          <cell r="L202">
            <v>0.24516174159070511</v>
          </cell>
          <cell r="M202">
            <v>0.24487507027885644</v>
          </cell>
          <cell r="N202">
            <v>0.14440699200205137</v>
          </cell>
          <cell r="O202">
            <v>0.24513501374126059</v>
          </cell>
          <cell r="P202">
            <v>0.24509005697925271</v>
          </cell>
        </row>
        <row r="203">
          <cell r="B203" t="str">
            <v>ITOT-CHPNGACCS</v>
          </cell>
          <cell r="C203" t="str">
            <v>VAR_fout</v>
          </cell>
          <cell r="D203" t="str">
            <v>ITOT_LTH_CHP</v>
          </cell>
          <cell r="J203">
            <v>4.0536847918926332E-3</v>
          </cell>
          <cell r="K203">
            <v>0.27385111730472589</v>
          </cell>
          <cell r="L203">
            <v>0.27096824070551695</v>
          </cell>
          <cell r="M203">
            <v>0.27065139346610539</v>
          </cell>
          <cell r="N203">
            <v>0.1596077280022678</v>
          </cell>
          <cell r="O203">
            <v>0.27093869939823617</v>
          </cell>
          <cell r="P203">
            <v>0.27088901034549046</v>
          </cell>
        </row>
        <row r="204">
          <cell r="B204" t="str">
            <v>ITOT-CHPNGACCS</v>
          </cell>
          <cell r="C204" t="str">
            <v>VAR_fout</v>
          </cell>
          <cell r="D204" t="str">
            <v>CO2_I</v>
          </cell>
          <cell r="J204">
            <v>0.66988014866540901</v>
          </cell>
          <cell r="K204">
            <v>42.6926349828152</v>
          </cell>
          <cell r="L204">
            <v>42.762269690680696</v>
          </cell>
          <cell r="M204">
            <v>42.811957966052098</v>
          </cell>
          <cell r="N204">
            <v>25.289309653024102</v>
          </cell>
          <cell r="O204">
            <v>42.927941522886599</v>
          </cell>
          <cell r="P204">
            <v>43.007063287303197</v>
          </cell>
        </row>
        <row r="205">
          <cell r="B205" t="str">
            <v>ITOT-CHPNGACCS</v>
          </cell>
          <cell r="C205" t="str">
            <v>VAR_fin</v>
          </cell>
          <cell r="D205" t="str">
            <v>INGA</v>
          </cell>
          <cell r="J205">
            <v>1.1877307600450519E-2</v>
          </cell>
          <cell r="K205">
            <v>0.75696161317048272</v>
          </cell>
          <cell r="L205">
            <v>0.75819627111136101</v>
          </cell>
          <cell r="M205">
            <v>0.75907726890163418</v>
          </cell>
          <cell r="N205">
            <v>0.44839201512454052</v>
          </cell>
          <cell r="O205">
            <v>0.76113371494479742</v>
          </cell>
          <cell r="P205">
            <v>0.76253658310821471</v>
          </cell>
        </row>
        <row r="206">
          <cell r="B206" t="str">
            <v>ITOT-CHPNGACCS</v>
          </cell>
          <cell r="C206" t="str">
            <v>VAR_ncap</v>
          </cell>
          <cell r="D206" t="str">
            <v>-</v>
          </cell>
          <cell r="J206">
            <v>4.9571450642128801E-4</v>
          </cell>
          <cell r="K206">
            <v>1.6139984689636701E-2</v>
          </cell>
          <cell r="L206">
            <v>3.3565638886001998E-3</v>
          </cell>
          <cell r="M206">
            <v>2.2432515480197098E-6</v>
          </cell>
          <cell r="N206">
            <v>6.7545618631669501E-6</v>
          </cell>
          <cell r="O206">
            <v>1.42796176988893E-2</v>
          </cell>
          <cell r="P206">
            <v>3.3686556006932099E-3</v>
          </cell>
        </row>
        <row r="207">
          <cell r="B207" t="str">
            <v>ITOT-CHPNGACCS</v>
          </cell>
          <cell r="C207" t="str">
            <v>VAR_cap</v>
          </cell>
          <cell r="D207" t="str">
            <v>-</v>
          </cell>
          <cell r="J207">
            <v>4.9571450642128801E-4</v>
          </cell>
          <cell r="K207">
            <v>1.6635532696320617E-2</v>
          </cell>
          <cell r="L207">
            <v>1.9991308311370654E-2</v>
          </cell>
          <cell r="M207">
            <v>1.9927700936473659E-2</v>
          </cell>
          <cell r="N207">
            <v>1.9503139864403968E-2</v>
          </cell>
          <cell r="O207">
            <v>1.7644147724888353E-2</v>
          </cell>
          <cell r="P207">
            <v>1.7655527636322586E-2</v>
          </cell>
        </row>
        <row r="208">
          <cell r="B208" t="str">
            <v>SCOM-ESOLPV</v>
          </cell>
          <cell r="C208" t="str">
            <v>VAR_fout</v>
          </cell>
          <cell r="D208" t="str">
            <v>SCOM_SOL_ELC</v>
          </cell>
          <cell r="E208">
            <v>2.8396236857719668</v>
          </cell>
          <cell r="F208">
            <v>3.2944550727182729</v>
          </cell>
          <cell r="G208">
            <v>6.5878723919682516</v>
          </cell>
          <cell r="H208">
            <v>7.6093216244430826</v>
          </cell>
          <cell r="I208">
            <v>22.86007202547724</v>
          </cell>
          <cell r="J208">
            <v>24.026178341550075</v>
          </cell>
          <cell r="K208">
            <v>25.251758008835075</v>
          </cell>
          <cell r="L208">
            <v>26.539852894083054</v>
          </cell>
          <cell r="M208">
            <v>27.893652852556521</v>
          </cell>
          <cell r="N208">
            <v>29.316510641343537</v>
          </cell>
          <cell r="O208">
            <v>30.811949182319438</v>
          </cell>
          <cell r="P208">
            <v>32.383679654610653</v>
          </cell>
        </row>
        <row r="209">
          <cell r="B209" t="str">
            <v>SCOM-ESOLPV</v>
          </cell>
          <cell r="C209" t="str">
            <v>VAR_fin</v>
          </cell>
          <cell r="D209" t="str">
            <v>SOL</v>
          </cell>
          <cell r="E209">
            <v>2.8396236857719668</v>
          </cell>
          <cell r="F209">
            <v>3.2944550727182729</v>
          </cell>
          <cell r="G209">
            <v>6.5878723919682516</v>
          </cell>
          <cell r="H209">
            <v>7.6093216244430826</v>
          </cell>
          <cell r="I209">
            <v>22.86007202547724</v>
          </cell>
          <cell r="J209">
            <v>24.026178341550075</v>
          </cell>
          <cell r="K209">
            <v>25.251758008835075</v>
          </cell>
          <cell r="L209">
            <v>26.539852894083054</v>
          </cell>
          <cell r="M209">
            <v>27.893652852556521</v>
          </cell>
          <cell r="N209">
            <v>29.316510641343537</v>
          </cell>
          <cell r="O209">
            <v>30.811949182319438</v>
          </cell>
          <cell r="P209">
            <v>32.383679654610653</v>
          </cell>
        </row>
        <row r="210">
          <cell r="B210" t="str">
            <v>SCOM-ESOLPV</v>
          </cell>
          <cell r="C210" t="str">
            <v>VAR_fin</v>
          </cell>
          <cell r="D210" t="str">
            <v>SOLPVC</v>
          </cell>
          <cell r="E210">
            <v>2.8396236857719699</v>
          </cell>
          <cell r="F210">
            <v>3.2944550727182702</v>
          </cell>
          <cell r="G210">
            <v>6.5878723919682498</v>
          </cell>
          <cell r="H210">
            <v>7.6093216244430799</v>
          </cell>
          <cell r="I210">
            <v>22.860072025477201</v>
          </cell>
          <cell r="J210">
            <v>24.0261783415501</v>
          </cell>
          <cell r="K210">
            <v>25.2517580088351</v>
          </cell>
          <cell r="L210">
            <v>26.539852894083101</v>
          </cell>
          <cell r="M210">
            <v>27.8936528525565</v>
          </cell>
          <cell r="N210">
            <v>29.316510641343601</v>
          </cell>
          <cell r="O210">
            <v>30.811949182319399</v>
          </cell>
          <cell r="P210">
            <v>32.383679654610603</v>
          </cell>
        </row>
        <row r="211">
          <cell r="B211" t="str">
            <v>SCOM-ESOLPV</v>
          </cell>
          <cell r="C211" t="str">
            <v>VAR_ncap</v>
          </cell>
          <cell r="D211" t="str">
            <v>-</v>
          </cell>
          <cell r="F211">
            <v>1.1929645563453899E-8</v>
          </cell>
          <cell r="G211">
            <v>0.79177765350626095</v>
          </cell>
          <cell r="H211">
            <v>1.52261647212968E-5</v>
          </cell>
          <cell r="I211">
            <v>4.2396748885146298</v>
          </cell>
          <cell r="J211">
            <v>0.65576906726255202</v>
          </cell>
          <cell r="K211">
            <v>1.21127663360111</v>
          </cell>
          <cell r="L211">
            <v>0.45891030475209399</v>
          </cell>
          <cell r="M211">
            <v>3.3744769299339001</v>
          </cell>
          <cell r="N211">
            <v>2.2078781008813002</v>
          </cell>
          <cell r="O211">
            <v>1.5812298772929201</v>
          </cell>
          <cell r="P211">
            <v>0.84773745954496105</v>
          </cell>
        </row>
        <row r="212">
          <cell r="B212" t="str">
            <v>SCOM-ESOLPV</v>
          </cell>
          <cell r="C212" t="str">
            <v>VAR_cap</v>
          </cell>
          <cell r="D212" t="str">
            <v>-</v>
          </cell>
          <cell r="E212">
            <v>0.90292899999999998</v>
          </cell>
          <cell r="F212">
            <v>1.1231012734976555</v>
          </cell>
          <cell r="G212">
            <v>1.967006665435906</v>
          </cell>
          <cell r="H212">
            <v>1.8824520698413072</v>
          </cell>
          <cell r="I212">
            <v>5.6552986009798083</v>
          </cell>
          <cell r="J212">
            <v>5.9437790507082324</v>
          </cell>
          <cell r="K212">
            <v>6.2469721694245104</v>
          </cell>
          <cell r="L212">
            <v>6.56563089413038</v>
          </cell>
          <cell r="M212">
            <v>6.9005443413396996</v>
          </cell>
          <cell r="N212">
            <v>7.2525419691683997</v>
          </cell>
          <cell r="O212">
            <v>7.6224952128602004</v>
          </cell>
          <cell r="P212">
            <v>8.0113223676530705</v>
          </cell>
        </row>
        <row r="213">
          <cell r="B213" t="str">
            <v>ENUC_SMR_BMGL_I</v>
          </cell>
          <cell r="C213" t="str">
            <v>VAR_fout</v>
          </cell>
          <cell r="D213" t="str">
            <v>LTH</v>
          </cell>
          <cell r="J213"/>
          <cell r="K213"/>
          <cell r="L213"/>
          <cell r="M213">
            <v>0.62378729395615062</v>
          </cell>
          <cell r="N213">
            <v>0.95013193096988835</v>
          </cell>
          <cell r="O213">
            <v>0.9335894492186686</v>
          </cell>
          <cell r="P213">
            <v>1.0010943510127208</v>
          </cell>
        </row>
        <row r="214">
          <cell r="B214" t="str">
            <v>ENUC_SMR_BMGL_I</v>
          </cell>
          <cell r="C214" t="str">
            <v>VAR_fout</v>
          </cell>
          <cell r="D214" t="str">
            <v>ELC</v>
          </cell>
          <cell r="J214"/>
          <cell r="K214"/>
          <cell r="L214"/>
          <cell r="M214">
            <v>5.2833660184960047</v>
          </cell>
          <cell r="N214">
            <v>7.8085431293984211</v>
          </cell>
          <cell r="O214">
            <v>7.7278604714752115</v>
          </cell>
          <cell r="P214">
            <v>7.7914560049983228</v>
          </cell>
        </row>
        <row r="215">
          <cell r="B215" t="str">
            <v>ENUC_SMR_BMGL_I</v>
          </cell>
          <cell r="C215" t="str">
            <v>VAR_fin</v>
          </cell>
          <cell r="D215" t="str">
            <v>URN</v>
          </cell>
          <cell r="J215"/>
          <cell r="K215"/>
          <cell r="L215"/>
          <cell r="M215">
            <v>16.211280927828501</v>
          </cell>
          <cell r="N215">
            <v>23.971983228685772</v>
          </cell>
          <cell r="O215">
            <v>23.721301930296068</v>
          </cell>
          <cell r="P215">
            <v>23.943103217509236</v>
          </cell>
        </row>
        <row r="216">
          <cell r="B216" t="str">
            <v>ENUC_SMR_BMGL_I</v>
          </cell>
          <cell r="C216" t="str">
            <v>VAR_ncap</v>
          </cell>
          <cell r="D216" t="str">
            <v>-</v>
          </cell>
          <cell r="J216"/>
          <cell r="K216"/>
          <cell r="L216">
            <v>0.298818114792749</v>
          </cell>
          <cell r="M216">
            <v>3.9365118820043902E-7</v>
          </cell>
          <cell r="N216">
            <v>2.99870640800045E-7</v>
          </cell>
          <cell r="O216">
            <v>1.45919933852853E-6</v>
          </cell>
        </row>
        <row r="217">
          <cell r="B217" t="str">
            <v>ENUC_SMR_BMGL_I</v>
          </cell>
          <cell r="C217" t="str">
            <v>VAR_cap</v>
          </cell>
          <cell r="D217" t="str">
            <v>-</v>
          </cell>
          <cell r="J217"/>
          <cell r="K217"/>
          <cell r="L217"/>
          <cell r="M217">
            <v>0.20810884545900299</v>
          </cell>
          <cell r="N217">
            <v>0.29881850844393698</v>
          </cell>
          <cell r="O217">
            <v>0.29881898363852599</v>
          </cell>
          <cell r="P217">
            <v>0.29882026751391699</v>
          </cell>
        </row>
        <row r="218">
          <cell r="B218" t="str">
            <v>D-SCOM_LTH</v>
          </cell>
          <cell r="C218" t="str">
            <v>VAR_fout</v>
          </cell>
          <cell r="D218" t="str">
            <v>SCOM_LTH_DH</v>
          </cell>
          <cell r="E218">
            <v>5.6100057511458603</v>
          </cell>
          <cell r="F218">
            <v>6.0767054321157321</v>
          </cell>
          <cell r="G218">
            <v>6.0767056055102673</v>
          </cell>
          <cell r="H218">
            <v>6.0767051194029822</v>
          </cell>
          <cell r="I218">
            <v>6.0767036501852507</v>
          </cell>
          <cell r="J218">
            <v>6.0767074861417241</v>
          </cell>
          <cell r="K218">
            <v>6.5304327956381165</v>
          </cell>
          <cell r="L218">
            <v>6.5304540794921575</v>
          </cell>
          <cell r="M218">
            <v>8.4091526541193797</v>
          </cell>
          <cell r="N218">
            <v>8.4091575754136567</v>
          </cell>
          <cell r="O218">
            <v>8.4091594861102212</v>
          </cell>
          <cell r="P218">
            <v>8.409169223605053</v>
          </cell>
        </row>
        <row r="219">
          <cell r="B219" t="str">
            <v>D-SCOM_LTH</v>
          </cell>
          <cell r="C219" t="str">
            <v>VAR_fin</v>
          </cell>
          <cell r="D219" t="str">
            <v>LTH</v>
          </cell>
          <cell r="E219">
            <v>6.0987819859191665</v>
          </cell>
          <cell r="F219">
            <v>6.6044070752855584</v>
          </cell>
          <cell r="G219">
            <v>6.6018047126026289</v>
          </cell>
          <cell r="H219">
            <v>6.5974711547022613</v>
          </cell>
          <cell r="I219">
            <v>6.5931422149859475</v>
          </cell>
          <cell r="J219">
            <v>6.5888247026049225</v>
          </cell>
          <cell r="K219">
            <v>7.0761496404101241</v>
          </cell>
          <cell r="L219">
            <v>7.0715404871537464</v>
          </cell>
          <cell r="M219">
            <v>9.1059002532463769</v>
          </cell>
          <cell r="N219">
            <v>9.1059055822987567</v>
          </cell>
          <cell r="O219">
            <v>9.1059076513077155</v>
          </cell>
          <cell r="P219">
            <v>9.1059181956110891</v>
          </cell>
        </row>
        <row r="220">
          <cell r="B220" t="str">
            <v>D-SCOM_LTH</v>
          </cell>
          <cell r="C220" t="str">
            <v>VAR_ncap</v>
          </cell>
          <cell r="D220" t="str">
            <v>-</v>
          </cell>
          <cell r="E220">
            <v>0.849700218610001</v>
          </cell>
          <cell r="F220">
            <v>8.6132698037829098E-8</v>
          </cell>
          <cell r="G220">
            <v>6.6748344556884895E-8</v>
          </cell>
          <cell r="H220">
            <v>5.5696120813124799E-8</v>
          </cell>
          <cell r="I220">
            <v>6.1776619593940607E-8</v>
          </cell>
          <cell r="J220">
            <v>8.2813493543794706E-8</v>
          </cell>
          <cell r="K220">
            <v>9.6510483655513398E-8</v>
          </cell>
          <cell r="L220">
            <v>1.42973319188704E-7</v>
          </cell>
          <cell r="M220">
            <v>1.7836794331137101E-7</v>
          </cell>
          <cell r="N220">
            <v>3.3234489673645798E-7</v>
          </cell>
          <cell r="O220">
            <v>5.1550796456211601E-7</v>
          </cell>
          <cell r="P220">
            <v>1.9597716309161598E-6</v>
          </cell>
        </row>
        <row r="221">
          <cell r="B221" t="str">
            <v>D-SCOM_LTH</v>
          </cell>
          <cell r="C221" t="str">
            <v>VAR_cap</v>
          </cell>
          <cell r="D221" t="str">
            <v>-</v>
          </cell>
          <cell r="E221">
            <v>0.849700218610001</v>
          </cell>
          <cell r="F221">
            <v>0.84970030474269898</v>
          </cell>
          <cell r="G221">
            <v>0.84970037149104305</v>
          </cell>
          <cell r="H221">
            <v>0.84970042718716399</v>
          </cell>
          <cell r="I221">
            <v>0.84970048896378403</v>
          </cell>
          <cell r="J221">
            <v>0.84970057177727698</v>
          </cell>
          <cell r="K221">
            <v>0.84970066828776103</v>
          </cell>
          <cell r="L221">
            <v>0.84970081126107999</v>
          </cell>
          <cell r="M221">
            <v>0.84970098962902296</v>
          </cell>
          <cell r="N221">
            <v>0.84970132197392001</v>
          </cell>
          <cell r="O221">
            <v>0.84970183748188499</v>
          </cell>
          <cell r="P221">
            <v>0.84970379725351497</v>
          </cell>
        </row>
        <row r="222">
          <cell r="B222" t="str">
            <v>EHYD-RUNS15</v>
          </cell>
          <cell r="C222" t="str">
            <v>VAR_fout</v>
          </cell>
          <cell r="D222" t="str">
            <v>ELC35</v>
          </cell>
          <cell r="E222"/>
          <cell r="F222">
            <v>4.0551121700927931E-4</v>
          </cell>
          <cell r="G222">
            <v>5.0775831444216241E-3</v>
          </cell>
          <cell r="H222">
            <v>1.4191026627773612E-2</v>
          </cell>
          <cell r="I222">
            <v>1.3506643454894569E-2</v>
          </cell>
          <cell r="J222">
            <v>1.4340522373233668E-2</v>
          </cell>
          <cell r="K222">
            <v>1.3533078000656527E-2</v>
          </cell>
          <cell r="L222">
            <v>1.4336978627067664E-2</v>
          </cell>
          <cell r="M222">
            <v>1.4315015160716859E-2</v>
          </cell>
          <cell r="N222">
            <v>1.4317339312964181E-2</v>
          </cell>
          <cell r="O222">
            <v>1.4291245738380854E-2</v>
          </cell>
          <cell r="P222">
            <v>1.3974562025445622E-2</v>
          </cell>
        </row>
        <row r="223">
          <cell r="B223" t="str">
            <v>EHYD-RUNS15</v>
          </cell>
          <cell r="C223" t="str">
            <v>VAR_fin</v>
          </cell>
          <cell r="D223" t="str">
            <v>HYDR</v>
          </cell>
          <cell r="E223"/>
          <cell r="F223">
            <v>4.0551121700927931E-4</v>
          </cell>
          <cell r="G223">
            <v>5.0775831444216241E-3</v>
          </cell>
          <cell r="H223">
            <v>1.4191026627773612E-2</v>
          </cell>
          <cell r="I223">
            <v>1.3506643454894569E-2</v>
          </cell>
          <cell r="J223">
            <v>1.4340522373233668E-2</v>
          </cell>
          <cell r="K223">
            <v>1.3533078000656527E-2</v>
          </cell>
          <cell r="L223">
            <v>1.4336978627067664E-2</v>
          </cell>
          <cell r="M223">
            <v>1.4315015160716859E-2</v>
          </cell>
          <cell r="N223">
            <v>1.4317339312964181E-2</v>
          </cell>
          <cell r="O223">
            <v>1.4291245738380854E-2</v>
          </cell>
          <cell r="P223">
            <v>1.3974562025445622E-2</v>
          </cell>
        </row>
        <row r="224">
          <cell r="B224" t="str">
            <v>EHYD-RUNS15</v>
          </cell>
          <cell r="C224" t="str">
            <v>VAR_ncap</v>
          </cell>
          <cell r="D224" t="str">
            <v>-</v>
          </cell>
          <cell r="E224"/>
          <cell r="F224">
            <v>3.4403960634060203E-5</v>
          </cell>
          <cell r="G224">
            <v>3.0254298877551198E-4</v>
          </cell>
          <cell r="H224">
            <v>5.3865175088001595E-4</v>
          </cell>
          <cell r="I224">
            <v>6.0571048483798997E-8</v>
          </cell>
          <cell r="J224">
            <v>4.8831842786049698E-8</v>
          </cell>
          <cell r="K224">
            <v>5.5930529159234602E-8</v>
          </cell>
          <cell r="L224">
            <v>1.41448031591838E-7</v>
          </cell>
          <cell r="M224">
            <v>3.44295122911672E-8</v>
          </cell>
          <cell r="N224">
            <v>1.4496052710345099E-7</v>
          </cell>
          <cell r="O224">
            <v>1.04581785533675E-7</v>
          </cell>
          <cell r="P224">
            <v>1.9949850093721E-6</v>
          </cell>
        </row>
        <row r="225">
          <cell r="B225" t="str">
            <v>EHYD-RUNS15</v>
          </cell>
          <cell r="C225" t="str">
            <v>VAR_cap</v>
          </cell>
          <cell r="D225" t="str">
            <v>-</v>
          </cell>
          <cell r="E225"/>
          <cell r="F225">
            <v>3.4403960634060203E-5</v>
          </cell>
          <cell r="G225">
            <v>3.3694694940957198E-4</v>
          </cell>
          <cell r="H225">
            <v>8.7559870028958804E-4</v>
          </cell>
          <cell r="I225">
            <v>8.7565927133807201E-4</v>
          </cell>
          <cell r="J225">
            <v>8.7570810318085795E-4</v>
          </cell>
          <cell r="K225">
            <v>8.7576403371001797E-4</v>
          </cell>
          <cell r="L225">
            <v>8.7590548174160902E-4</v>
          </cell>
          <cell r="M225">
            <v>8.7593991125390095E-4</v>
          </cell>
          <cell r="N225">
            <v>8.76084871781004E-4</v>
          </cell>
          <cell r="O225">
            <v>8.7618945356653804E-4</v>
          </cell>
          <cell r="P225">
            <v>8.7818443857591002E-4</v>
          </cell>
        </row>
        <row r="226">
          <cell r="B226" t="str">
            <v>EHYD-RUN10</v>
          </cell>
          <cell r="C226" t="str">
            <v>VAR_fout</v>
          </cell>
          <cell r="D226" t="str">
            <v>ELC13</v>
          </cell>
          <cell r="E226"/>
          <cell r="F226">
            <v>1.3847068505651598E-3</v>
          </cell>
          <cell r="G226">
            <v>3.214777953463917E-3</v>
          </cell>
          <cell r="H226">
            <v>3.5142936366207608E-3</v>
          </cell>
          <cell r="I226">
            <v>4.2015382924370228E-3</v>
          </cell>
          <cell r="J226">
            <v>4.1845604178265064E-3</v>
          </cell>
          <cell r="K226">
            <v>4.2694848199379487E-3</v>
          </cell>
          <cell r="L226">
            <v>4.1270295794250981E-3</v>
          </cell>
          <cell r="M226">
            <v>4.0542280036082031E-3</v>
          </cell>
          <cell r="N226">
            <v>3.9304380218319213E-3</v>
          </cell>
          <cell r="O226">
            <v>3.9102840636844908E-3</v>
          </cell>
          <cell r="P226">
            <v>3.9068217187672068E-3</v>
          </cell>
        </row>
        <row r="227">
          <cell r="B227" t="str">
            <v>EHYD-RUN10</v>
          </cell>
          <cell r="C227" t="str">
            <v>VAR_fin</v>
          </cell>
          <cell r="D227" t="str">
            <v>HYDR</v>
          </cell>
          <cell r="E227"/>
          <cell r="F227">
            <v>1.3847068505651598E-3</v>
          </cell>
          <cell r="G227">
            <v>3.214777953463917E-3</v>
          </cell>
          <cell r="H227">
            <v>3.5142936366207608E-3</v>
          </cell>
          <cell r="I227">
            <v>4.2015382924370228E-3</v>
          </cell>
          <cell r="J227">
            <v>4.1845604178265064E-3</v>
          </cell>
          <cell r="K227">
            <v>4.2694848199379487E-3</v>
          </cell>
          <cell r="L227">
            <v>4.1270295794250981E-3</v>
          </cell>
          <cell r="M227">
            <v>4.0542280036082031E-3</v>
          </cell>
          <cell r="N227">
            <v>3.9304380218319213E-3</v>
          </cell>
          <cell r="O227">
            <v>3.9102840636844908E-3</v>
          </cell>
          <cell r="P227">
            <v>3.9068217187672068E-3</v>
          </cell>
        </row>
        <row r="228">
          <cell r="B228" t="str">
            <v>EHYD-RUN10</v>
          </cell>
          <cell r="C228" t="str">
            <v>VAR_ncap</v>
          </cell>
          <cell r="D228" t="str">
            <v>-</v>
          </cell>
          <cell r="E228"/>
          <cell r="F228">
            <v>1.19978064465265E-4</v>
          </cell>
          <cell r="G228">
            <v>1.54132580747171E-4</v>
          </cell>
          <cell r="H228">
            <v>5.0923020584557503E-6</v>
          </cell>
          <cell r="I228">
            <v>5.2121382084028199E-5</v>
          </cell>
          <cell r="J228">
            <v>2.7986721340723902E-7</v>
          </cell>
          <cell r="K228">
            <v>1.8756184948323701E-7</v>
          </cell>
          <cell r="L228">
            <v>1.08043725353073E-7</v>
          </cell>
          <cell r="M228">
            <v>4.6452094918017599E-8</v>
          </cell>
          <cell r="N228">
            <v>3.15701798999464E-7</v>
          </cell>
          <cell r="O228">
            <v>1.3078914616413301E-7</v>
          </cell>
          <cell r="P228">
            <v>1.8961999841370299E-6</v>
          </cell>
        </row>
        <row r="229">
          <cell r="B229" t="str">
            <v>EHYD-RUN10</v>
          </cell>
          <cell r="C229" t="str">
            <v>VAR_cap</v>
          </cell>
          <cell r="D229" t="str">
            <v>-</v>
          </cell>
          <cell r="E229"/>
          <cell r="F229">
            <v>1.19978064465265E-4</v>
          </cell>
          <cell r="G229">
            <v>2.7411064521243599E-4</v>
          </cell>
          <cell r="H229">
            <v>2.7920294727089198E-4</v>
          </cell>
          <cell r="I229">
            <v>3.3132432935491999E-4</v>
          </cell>
          <cell r="J229">
            <v>3.3160419656832698E-4</v>
          </cell>
          <cell r="K229">
            <v>3.3179175841781001E-4</v>
          </cell>
          <cell r="L229">
            <v>3.3189980214316301E-4</v>
          </cell>
          <cell r="M229">
            <v>3.3194625423808101E-4</v>
          </cell>
          <cell r="N229">
            <v>3.3226195603708103E-4</v>
          </cell>
          <cell r="O229">
            <v>3.3239274518324501E-4</v>
          </cell>
          <cell r="P229">
            <v>3.3428894516738199E-4</v>
          </cell>
        </row>
        <row r="230">
          <cell r="B230" t="str">
            <v>ITOT-CHPWOD</v>
          </cell>
          <cell r="C230" t="str">
            <v>VAR_fout</v>
          </cell>
          <cell r="D230" t="str">
            <v>ITOT_LTH_CHP</v>
          </cell>
          <cell r="E230">
            <v>0.65963735336620821</v>
          </cell>
          <cell r="F230">
            <v>0.86632565700040298</v>
          </cell>
          <cell r="G230">
            <v>3.365330329834332</v>
          </cell>
          <cell r="H230">
            <v>3.4556115508882295</v>
          </cell>
          <cell r="I230">
            <v>3.4506277514574788</v>
          </cell>
          <cell r="J230">
            <v>1.3481816739873989</v>
          </cell>
          <cell r="K230">
            <v>0.43432898812147236</v>
          </cell>
          <cell r="L230">
            <v>2.4106605456585442E-3</v>
          </cell>
          <cell r="M230">
            <v>2.3600608005392575E-3</v>
          </cell>
          <cell r="N230">
            <v>2.4368427514357082E-3</v>
          </cell>
          <cell r="O230">
            <v>2.2483308953955071E-3</v>
          </cell>
          <cell r="P230">
            <v>2.8333750440701147E-3</v>
          </cell>
        </row>
        <row r="231">
          <cell r="B231" t="str">
            <v>ITOT-CHPWOD</v>
          </cell>
          <cell r="C231" t="str">
            <v>VAR_fout</v>
          </cell>
          <cell r="D231" t="str">
            <v>ITOT_KEV_WOD_ELC_CHP</v>
          </cell>
          <cell r="E231">
            <v>0.17247999099214911</v>
          </cell>
          <cell r="F231">
            <v>0.24875690482495147</v>
          </cell>
          <cell r="G231">
            <v>1.1331435502793881</v>
          </cell>
          <cell r="H231">
            <v>1.6335618240562508</v>
          </cell>
          <cell r="I231">
            <v>1.6312058461435335</v>
          </cell>
          <cell r="J231">
            <v>0.63732224588495157</v>
          </cell>
          <cell r="K231">
            <v>0.20531915802105929</v>
          </cell>
          <cell r="L231">
            <v>1.1395849852204E-3</v>
          </cell>
          <cell r="M231">
            <v>1.1156651057094645E-3</v>
          </cell>
          <cell r="N231">
            <v>1.1519620279514227E-3</v>
          </cell>
          <cell r="O231">
            <v>1.0628473323687835E-3</v>
          </cell>
          <cell r="P231">
            <v>1.3394136571967773E-3</v>
          </cell>
        </row>
        <row r="232">
          <cell r="B232" t="str">
            <v>ITOT-CHPWOD</v>
          </cell>
          <cell r="C232" t="str">
            <v>VAR_fin</v>
          </cell>
          <cell r="D232" t="str">
            <v>IWOD</v>
          </cell>
          <cell r="E232">
            <v>0.87293721731306262</v>
          </cell>
          <cell r="F232">
            <v>1.1016150263832969</v>
          </cell>
          <cell r="G232">
            <v>4.5387260378387397</v>
          </cell>
          <cell r="H232">
            <v>5.2368144954734621</v>
          </cell>
          <cell r="I232">
            <v>5.5740928541933359</v>
          </cell>
          <cell r="J232">
            <v>1.8160697003846367</v>
          </cell>
          <cell r="K232">
            <v>0.57096636676896029</v>
          </cell>
          <cell r="L232">
            <v>3.3624705964604815E-3</v>
          </cell>
          <cell r="M232">
            <v>3.3432332177461394E-3</v>
          </cell>
          <cell r="N232">
            <v>3.7786889665936234E-3</v>
          </cell>
          <cell r="O232">
            <v>3.2100099979386742E-3</v>
          </cell>
          <cell r="P232">
            <v>5.2773630550410899E-3</v>
          </cell>
        </row>
        <row r="233">
          <cell r="B233" t="str">
            <v>ITOT-CHPWOD</v>
          </cell>
          <cell r="C233" t="str">
            <v>VAR_ncap</v>
          </cell>
          <cell r="D233" t="str">
            <v>-</v>
          </cell>
          <cell r="E233"/>
          <cell r="F233">
            <v>7.5187058122277101E-3</v>
          </cell>
          <cell r="G233">
            <v>3.2700015243786698E-2</v>
          </cell>
          <cell r="H233">
            <v>1.8504296074597099E-2</v>
          </cell>
          <cell r="I233">
            <v>2.4004285549002299E-2</v>
          </cell>
          <cell r="J233">
            <v>5.1259900210406504E-7</v>
          </cell>
          <cell r="K233">
            <v>7.45992196864775E-7</v>
          </cell>
          <cell r="L233">
            <v>8.2989228357779803E-5</v>
          </cell>
          <cell r="M233">
            <v>8.2087013015306998E-7</v>
          </cell>
          <cell r="N233">
            <v>3.2352461425593198E-6</v>
          </cell>
          <cell r="O233">
            <v>6.1454479418637207E-5</v>
          </cell>
          <cell r="P233">
            <v>3.5084807246891103E-5</v>
          </cell>
        </row>
        <row r="234">
          <cell r="B234" t="str">
            <v>ITOT-CHPWOD</v>
          </cell>
          <cell r="C234" t="str">
            <v>VAR_cap</v>
          </cell>
          <cell r="D234" t="str">
            <v>-</v>
          </cell>
          <cell r="E234">
            <v>6.4264612175765606E-3</v>
          </cell>
          <cell r="F234">
            <v>9.1976505422263904E-3</v>
          </cell>
          <cell r="G234">
            <v>4.1897461443576055E-2</v>
          </cell>
          <cell r="H234">
            <v>6.0400537905702108E-2</v>
          </cell>
          <cell r="I234">
            <v>7.9074269593467028E-2</v>
          </cell>
          <cell r="J234">
            <v>4.5844523990867948E-2</v>
          </cell>
          <cell r="K234">
            <v>1.5360911341480432E-2</v>
          </cell>
          <cell r="L234">
            <v>8.3960835298327362E-5</v>
          </cell>
          <cell r="M234">
            <v>8.2921096936649518E-5</v>
          </cell>
          <cell r="N234">
            <v>8.4987779955887952E-5</v>
          </cell>
          <cell r="O234">
            <v>7.9254099077633857E-5</v>
          </cell>
          <cell r="P234">
            <v>9.9172480624814814E-5</v>
          </cell>
        </row>
        <row r="235">
          <cell r="B235" t="str">
            <v>EHYD-RUN15</v>
          </cell>
          <cell r="C235" t="str">
            <v>VAR_fout</v>
          </cell>
          <cell r="D235" t="str">
            <v>ELC13</v>
          </cell>
          <cell r="E235"/>
          <cell r="F235">
            <v>6.2239580459217032E-4</v>
          </cell>
          <cell r="G235">
            <v>6.3195836946345707E-4</v>
          </cell>
          <cell r="H235">
            <v>0.23985407905799117</v>
          </cell>
          <cell r="I235">
            <v>0.34407597216247504</v>
          </cell>
          <cell r="J235">
            <v>0.34408040608248674</v>
          </cell>
          <cell r="K235">
            <v>0.34408115120617383</v>
          </cell>
          <cell r="L235">
            <v>0.34408333213733805</v>
          </cell>
          <cell r="M235">
            <v>0.34408410905111547</v>
          </cell>
          <cell r="N235">
            <v>0.34408452937033396</v>
          </cell>
          <cell r="O235">
            <v>0.34408852555521208</v>
          </cell>
          <cell r="P235">
            <v>0.34409580544097335</v>
          </cell>
        </row>
        <row r="236">
          <cell r="B236" t="str">
            <v>EHYD-RUN15</v>
          </cell>
          <cell r="C236" t="str">
            <v>VAR_fin</v>
          </cell>
          <cell r="D236" t="str">
            <v>HYDR</v>
          </cell>
          <cell r="E236"/>
          <cell r="F236">
            <v>6.2239580459217032E-4</v>
          </cell>
          <cell r="G236">
            <v>6.3195836946345707E-4</v>
          </cell>
          <cell r="H236">
            <v>0.23985407905799117</v>
          </cell>
          <cell r="I236">
            <v>0.34407597216247504</v>
          </cell>
          <cell r="J236">
            <v>0.34408040608248674</v>
          </cell>
          <cell r="K236">
            <v>0.34408115120617383</v>
          </cell>
          <cell r="L236">
            <v>0.34408333213733805</v>
          </cell>
          <cell r="M236">
            <v>0.34408410905111547</v>
          </cell>
          <cell r="N236">
            <v>0.34408452937033396</v>
          </cell>
          <cell r="O236">
            <v>0.34408852555521208</v>
          </cell>
          <cell r="P236">
            <v>0.34409580544097335</v>
          </cell>
        </row>
        <row r="237">
          <cell r="B237" t="str">
            <v>EHYD-RUN15</v>
          </cell>
          <cell r="C237" t="str">
            <v>VAR_ncap</v>
          </cell>
          <cell r="D237" t="str">
            <v>-</v>
          </cell>
          <cell r="E237"/>
          <cell r="F237">
            <v>5.3413536829135803E-5</v>
          </cell>
          <cell r="G237">
            <v>2.4407902176285901E-2</v>
          </cell>
          <cell r="H237">
            <v>1.2481150269451899E-7</v>
          </cell>
          <cell r="I237">
            <v>1.34568332025652E-7</v>
          </cell>
          <cell r="J237">
            <v>7.7441945145983295E-8</v>
          </cell>
          <cell r="K237">
            <v>1.55708055592008E-7</v>
          </cell>
          <cell r="L237">
            <v>5.5796837499119701E-8</v>
          </cell>
          <cell r="M237">
            <v>1.26961416081949E-7</v>
          </cell>
          <cell r="N237">
            <v>2.1440088439758799E-7</v>
          </cell>
          <cell r="O237">
            <v>1.0765860120551099E-6</v>
          </cell>
          <cell r="P237"/>
        </row>
        <row r="238">
          <cell r="B238" t="str">
            <v>EHYD-RUN15</v>
          </cell>
          <cell r="C238" t="str">
            <v>VAR_cap</v>
          </cell>
          <cell r="D238" t="str">
            <v>-</v>
          </cell>
          <cell r="E238"/>
          <cell r="F238">
            <v>5.3413536829135803E-5</v>
          </cell>
          <cell r="G238">
            <v>5.3413536829135803E-5</v>
          </cell>
          <cell r="H238">
            <v>1.7052074324901301E-2</v>
          </cell>
          <cell r="I238">
            <v>2.4461440524617802E-2</v>
          </cell>
          <cell r="J238">
            <v>2.44615468340121E-2</v>
          </cell>
          <cell r="K238">
            <v>2.4461676910986298E-2</v>
          </cell>
          <cell r="L238">
            <v>2.4461808242950502E-2</v>
          </cell>
          <cell r="M238">
            <v>2.4461881166232199E-2</v>
          </cell>
          <cell r="N238">
            <v>2.4461991001204102E-2</v>
          </cell>
          <cell r="O238">
            <v>2.4462335966499101E-2</v>
          </cell>
          <cell r="P238">
            <v>2.4463281988100601E-2</v>
          </cell>
        </row>
        <row r="239">
          <cell r="B239" t="str">
            <v>SCOM-SWHSTG-CHPWOD</v>
          </cell>
          <cell r="C239" t="str">
            <v>VAR_fout</v>
          </cell>
          <cell r="D239" t="str">
            <v>AUX_SCOM-CHPWOD_OUT</v>
          </cell>
          <cell r="E239">
            <v>8.7200436799627018E-5</v>
          </cell>
          <cell r="F239">
            <v>6.6315017496319055E-5</v>
          </cell>
          <cell r="G239">
            <v>6.7736053585386565E-5</v>
          </cell>
          <cell r="H239">
            <v>1.1846940672449399E-3</v>
          </cell>
          <cell r="I239">
            <v>1.4226624820446998E-3</v>
          </cell>
          <cell r="J239">
            <v>1.2143301996742902E-2</v>
          </cell>
          <cell r="K239">
            <v>9.8170684418284714E-3</v>
          </cell>
          <cell r="L239">
            <v>1.4741683748592836E-2</v>
          </cell>
          <cell r="M239">
            <v>2.2971952170271558E-2</v>
          </cell>
          <cell r="N239">
            <v>3.214636104899353E-2</v>
          </cell>
          <cell r="O239">
            <v>3.4386542197650811E-2</v>
          </cell>
          <cell r="P239">
            <v>6.3196406401830343E-2</v>
          </cell>
        </row>
        <row r="240">
          <cell r="B240" t="str">
            <v>SCOM-SWHSTG-CHPWOD</v>
          </cell>
          <cell r="C240" t="str">
            <v>VAR_fout</v>
          </cell>
          <cell r="D240" t="str">
            <v>SCOM_LTH_CHPWOD</v>
          </cell>
          <cell r="E240">
            <v>8.7200436799627167E-5</v>
          </cell>
          <cell r="F240">
            <v>6.6369221342037731E-5</v>
          </cell>
          <cell r="G240">
            <v>6.7822561955227417E-5</v>
          </cell>
          <cell r="H240">
            <v>1.1846940672449375E-3</v>
          </cell>
          <cell r="I240">
            <v>1.4242449764629904E-3</v>
          </cell>
          <cell r="J240">
            <v>1.2143301996742888E-2</v>
          </cell>
          <cell r="K240">
            <v>9.8266647941665092E-3</v>
          </cell>
          <cell r="L240">
            <v>1.4741683748592836E-2</v>
          </cell>
          <cell r="M240">
            <v>2.2971952170271554E-2</v>
          </cell>
          <cell r="N240">
            <v>3.2146361048993523E-2</v>
          </cell>
          <cell r="O240">
            <v>3.4386542197650811E-2</v>
          </cell>
          <cell r="P240">
            <v>6.3196406401830343E-2</v>
          </cell>
        </row>
        <row r="241">
          <cell r="B241" t="str">
            <v>SCOM-SWHSTG-CHPWOD</v>
          </cell>
          <cell r="C241" t="str">
            <v>VAR_fin</v>
          </cell>
          <cell r="D241" t="str">
            <v>AUX_SCOM-CHPWOD_IN</v>
          </cell>
          <cell r="E241">
            <v>8.7200436799627167E-5</v>
          </cell>
          <cell r="F241">
            <v>6.6369221342037731E-5</v>
          </cell>
          <cell r="G241">
            <v>6.7822561955227417E-5</v>
          </cell>
          <cell r="H241">
            <v>1.3619573849199579E-3</v>
          </cell>
          <cell r="I241">
            <v>1.5827747694905209E-3</v>
          </cell>
          <cell r="J241">
            <v>1.3059159620383272E-2</v>
          </cell>
          <cell r="K241">
            <v>1.0238445420572728E-2</v>
          </cell>
          <cell r="L241">
            <v>1.489395385941099E-2</v>
          </cell>
          <cell r="M241">
            <v>2.3205532189494588E-2</v>
          </cell>
          <cell r="N241">
            <v>3.2474295805432492E-2</v>
          </cell>
          <cell r="O241">
            <v>3.473593691651522E-2</v>
          </cell>
          <cell r="P241">
            <v>6.3838024705182086E-2</v>
          </cell>
        </row>
        <row r="242">
          <cell r="B242" t="str">
            <v>SCOM-SWHSTG-CHPWOD</v>
          </cell>
          <cell r="C242" t="str">
            <v>VAR_fin</v>
          </cell>
          <cell r="D242" t="str">
            <v>SCOM_LTH_CHPWOD</v>
          </cell>
          <cell r="E242">
            <v>8.7200436799627167E-5</v>
          </cell>
          <cell r="F242">
            <v>6.6369221342037731E-5</v>
          </cell>
          <cell r="G242">
            <v>6.7822561955227417E-5</v>
          </cell>
          <cell r="H242">
            <v>1.3619573849199579E-3</v>
          </cell>
          <cell r="I242">
            <v>1.5827747694905209E-3</v>
          </cell>
          <cell r="J242">
            <v>1.3059159620383272E-2</v>
          </cell>
          <cell r="K242">
            <v>1.0238445420572728E-2</v>
          </cell>
          <cell r="L242">
            <v>1.489395385941099E-2</v>
          </cell>
          <cell r="M242">
            <v>2.3205532189494588E-2</v>
          </cell>
          <cell r="N242">
            <v>3.2474295805432492E-2</v>
          </cell>
          <cell r="O242">
            <v>3.473593691651522E-2</v>
          </cell>
          <cell r="P242">
            <v>6.3838024705182086E-2</v>
          </cell>
        </row>
        <row r="243">
          <cell r="B243" t="str">
            <v>SCOM-SWHSTG-CHPWOD</v>
          </cell>
          <cell r="C243" t="str">
            <v>VAR_ncap</v>
          </cell>
          <cell r="D243" t="str">
            <v>-</v>
          </cell>
          <cell r="E243">
            <v>8.7937903676902002E-4</v>
          </cell>
          <cell r="F243">
            <v>2.57000876451579E-5</v>
          </cell>
          <cell r="G243">
            <v>4.9828199058631501E-5</v>
          </cell>
          <cell r="H243">
            <v>5.4858909119244203E-5</v>
          </cell>
          <cell r="I243">
            <v>1.09411744547411E-3</v>
          </cell>
          <cell r="J243">
            <v>4.6624672866695302E-4</v>
          </cell>
          <cell r="K243">
            <v>8.6692305265560201E-5</v>
          </cell>
          <cell r="L243">
            <v>1.78132394129794E-3</v>
          </cell>
          <cell r="M243">
            <v>4.18861737409844E-5</v>
          </cell>
          <cell r="N243">
            <v>1.3442574420218501E-3</v>
          </cell>
          <cell r="O243">
            <v>7.5169000491416202E-4</v>
          </cell>
          <cell r="P243">
            <v>3.1852516719270501E-3</v>
          </cell>
        </row>
        <row r="244">
          <cell r="B244" t="str">
            <v>SCOM-SWHSTG-CHPWOD</v>
          </cell>
          <cell r="C244" t="str">
            <v>VAR_cap</v>
          </cell>
          <cell r="D244" t="str">
            <v>-</v>
          </cell>
          <cell r="E244">
            <v>8.7937903676902002E-4</v>
          </cell>
          <cell r="F244">
            <v>9.0234502555713338E-4</v>
          </cell>
          <cell r="G244">
            <v>9.4551988925389158E-4</v>
          </cell>
          <cell r="H244">
            <v>9.9039374034878033E-4</v>
          </cell>
          <cell r="I244">
            <v>1.4127562804422274E-3</v>
          </cell>
          <cell r="J244">
            <v>1.5951930078074163E-3</v>
          </cell>
          <cell r="K244">
            <v>1.6308047490207081E-3</v>
          </cell>
          <cell r="L244">
            <v>2.3169456844928972E-3</v>
          </cell>
          <cell r="M244">
            <v>1.928268131808606E-3</v>
          </cell>
          <cell r="N244">
            <v>3.1416428911377596E-3</v>
          </cell>
          <cell r="O244">
            <v>2.4019484977768034E-3</v>
          </cell>
          <cell r="P244">
            <v>5.2552236163915956E-3</v>
          </cell>
        </row>
        <row r="245">
          <cell r="B245" t="str">
            <v>RHNM-ESOLPV</v>
          </cell>
          <cell r="C245" t="str">
            <v>VAR_fout</v>
          </cell>
          <cell r="D245" t="str">
            <v>RHNM_SOL_ELC</v>
          </cell>
          <cell r="E245"/>
          <cell r="F245">
            <v>6.7218736512611218E-6</v>
          </cell>
          <cell r="G245">
            <v>2.8851438757197103</v>
          </cell>
          <cell r="H245">
            <v>6.6885807152022609</v>
          </cell>
          <cell r="I245">
            <v>7.0303579863329571</v>
          </cell>
          <cell r="J245">
            <v>7.3889769633487123</v>
          </cell>
          <cell r="K245">
            <v>7.7658904754396421</v>
          </cell>
          <cell r="L245">
            <v>8.1620302079299076</v>
          </cell>
          <cell r="M245">
            <v>8.5783762458166599</v>
          </cell>
          <cell r="N245">
            <v>9.0159607499936385</v>
          </cell>
          <cell r="O245">
            <v>9.4758667987836613</v>
          </cell>
          <cell r="P245">
            <v>9.9592385867245525</v>
          </cell>
        </row>
        <row r="246">
          <cell r="B246" t="str">
            <v>RHNM-ESOLPV</v>
          </cell>
          <cell r="C246" t="str">
            <v>VAR_fin</v>
          </cell>
          <cell r="D246" t="str">
            <v>SOL</v>
          </cell>
          <cell r="E246"/>
          <cell r="F246">
            <v>6.7218736512611218E-6</v>
          </cell>
          <cell r="G246">
            <v>2.8851438757197103</v>
          </cell>
          <cell r="H246">
            <v>6.6885807152022609</v>
          </cell>
          <cell r="I246">
            <v>7.0303579863329571</v>
          </cell>
          <cell r="J246">
            <v>7.3889769633487123</v>
          </cell>
          <cell r="K246">
            <v>7.7658904754396421</v>
          </cell>
          <cell r="L246">
            <v>8.1620302079299076</v>
          </cell>
          <cell r="M246">
            <v>8.5783762458166599</v>
          </cell>
          <cell r="N246">
            <v>9.0159607499936385</v>
          </cell>
          <cell r="O246">
            <v>9.4758667987836613</v>
          </cell>
          <cell r="P246">
            <v>9.9592385867245525</v>
          </cell>
        </row>
        <row r="247">
          <cell r="B247" t="str">
            <v>RHNM-ESOLPV</v>
          </cell>
          <cell r="C247" t="str">
            <v>VAR_fin</v>
          </cell>
          <cell r="D247" t="str">
            <v>SOLPVC</v>
          </cell>
          <cell r="E247"/>
          <cell r="F247">
            <v>6.72187365126111E-6</v>
          </cell>
          <cell r="G247">
            <v>2.8851438757197099</v>
          </cell>
          <cell r="H247">
            <v>6.6885807152022601</v>
          </cell>
          <cell r="I247">
            <v>7.0303579863329499</v>
          </cell>
          <cell r="J247">
            <v>7.3889769633487097</v>
          </cell>
          <cell r="K247">
            <v>7.7658904754396403</v>
          </cell>
          <cell r="L247">
            <v>8.1620302079299005</v>
          </cell>
          <cell r="M247">
            <v>8.5783762458166599</v>
          </cell>
          <cell r="N247">
            <v>9.0159607499936296</v>
          </cell>
          <cell r="O247">
            <v>9.4758667987836596</v>
          </cell>
          <cell r="P247">
            <v>9.9592385867245508</v>
          </cell>
        </row>
        <row r="248">
          <cell r="B248" t="str">
            <v>RHNM-ESOLPV</v>
          </cell>
          <cell r="C248" t="str">
            <v>VAR_ncap</v>
          </cell>
          <cell r="D248" t="str">
            <v>-</v>
          </cell>
          <cell r="E248"/>
          <cell r="F248">
            <v>2.3616908803703098E-6</v>
          </cell>
          <cell r="G248">
            <v>0.86144389515567299</v>
          </cell>
          <cell r="H248">
            <v>0.793226068726825</v>
          </cell>
          <cell r="I248">
            <v>8.4551178002799501E-2</v>
          </cell>
          <cell r="J248">
            <v>8.8719046015834094E-2</v>
          </cell>
          <cell r="K248">
            <v>1.05357189730295</v>
          </cell>
          <cell r="L248">
            <v>0.79234324571506598</v>
          </cell>
          <cell r="M248">
            <v>0.17363862191223001</v>
          </cell>
          <cell r="N248">
            <v>0.210883618413437</v>
          </cell>
          <cell r="O248">
            <v>1.1673472397461799</v>
          </cell>
          <cell r="P248">
            <v>0.91192391103991</v>
          </cell>
        </row>
        <row r="249">
          <cell r="B249" t="str">
            <v>RHNM-ESOLPV</v>
          </cell>
          <cell r="C249" t="str">
            <v>VAR_cap</v>
          </cell>
          <cell r="D249" t="str">
            <v>-</v>
          </cell>
          <cell r="E249"/>
          <cell r="F249">
            <v>2.3616908803703098E-6</v>
          </cell>
          <cell r="G249">
            <v>0.86144625684655396</v>
          </cell>
          <cell r="H249">
            <v>1.65467232557338</v>
          </cell>
          <cell r="I249">
            <v>1.7392235035761801</v>
          </cell>
          <cell r="J249">
            <v>1.8279416397508601</v>
          </cell>
          <cell r="K249">
            <v>1.92118526621555</v>
          </cell>
          <cell r="L249">
            <v>2.0191853670366502</v>
          </cell>
          <cell r="M249">
            <v>2.12218434040585</v>
          </cell>
          <cell r="N249">
            <v>2.2304373833436801</v>
          </cell>
          <cell r="O249">
            <v>2.3442127257869099</v>
          </cell>
          <cell r="P249">
            <v>2.4637933911117602</v>
          </cell>
        </row>
        <row r="250">
          <cell r="B250" t="str">
            <v>CHPNGA</v>
          </cell>
          <cell r="C250" t="str">
            <v>VAR_fout</v>
          </cell>
          <cell r="D250" t="str">
            <v>ELC35</v>
          </cell>
          <cell r="E250">
            <v>0.96588222751420449</v>
          </cell>
          <cell r="F250">
            <v>1.9684559534207194E-4</v>
          </cell>
          <cell r="G250">
            <v>1.1250485763681869E-3</v>
          </cell>
          <cell r="H250"/>
          <cell r="I250"/>
          <cell r="J250"/>
          <cell r="K250"/>
          <cell r="L250"/>
        </row>
        <row r="251">
          <cell r="B251" t="str">
            <v>CHPNGA</v>
          </cell>
          <cell r="C251" t="str">
            <v>VAR_fout</v>
          </cell>
          <cell r="D251" t="str">
            <v>LTH</v>
          </cell>
          <cell r="E251">
            <v>1.8035539795869646</v>
          </cell>
          <cell r="F251">
            <v>3.7824963112980487E-4</v>
          </cell>
          <cell r="G251">
            <v>2.2534681103289411E-3</v>
          </cell>
          <cell r="H251"/>
          <cell r="I251"/>
          <cell r="J251"/>
          <cell r="K251"/>
          <cell r="L251"/>
        </row>
        <row r="252">
          <cell r="B252" t="str">
            <v>CHPNGA</v>
          </cell>
          <cell r="C252" t="str">
            <v>VAR_fout</v>
          </cell>
          <cell r="D252" t="str">
            <v>CO2_E</v>
          </cell>
          <cell r="E252">
            <v>207.32823960085301</v>
          </cell>
          <cell r="F252">
            <v>6.0462977370916701E-2</v>
          </cell>
          <cell r="G252">
            <v>0.31457317433203802</v>
          </cell>
          <cell r="H252"/>
          <cell r="I252"/>
          <cell r="J252"/>
          <cell r="K252"/>
          <cell r="L252"/>
          <cell r="M252">
            <v>7.11078003253671E-3</v>
          </cell>
          <cell r="N252">
            <v>9.0867720215420597E-3</v>
          </cell>
          <cell r="O252">
            <v>8.2050320724378605E-3</v>
          </cell>
          <cell r="P252">
            <v>1.6388877310777698E-2</v>
          </cell>
        </row>
        <row r="253">
          <cell r="B253" t="str">
            <v>CHPNGA</v>
          </cell>
          <cell r="C253" t="str">
            <v>VAR_fin</v>
          </cell>
          <cell r="D253" t="str">
            <v>ENGA</v>
          </cell>
          <cell r="E253">
            <v>3.676032617036403</v>
          </cell>
          <cell r="F253">
            <v>1.0720386058673188E-3</v>
          </cell>
          <cell r="G253">
            <v>5.5775385519864903E-3</v>
          </cell>
          <cell r="H253"/>
          <cell r="I253"/>
          <cell r="J253"/>
          <cell r="K253"/>
          <cell r="L253"/>
          <cell r="M253">
            <v>1.2607766015136003E-4</v>
          </cell>
          <cell r="N253">
            <v>1.6111297910535556E-4</v>
          </cell>
          <cell r="O253">
            <v>1.4547929206450117E-4</v>
          </cell>
          <cell r="P253">
            <v>2.9058293104215684E-4</v>
          </cell>
        </row>
        <row r="254">
          <cell r="B254" t="str">
            <v>CHPNGA</v>
          </cell>
          <cell r="C254" t="str">
            <v>VAR_ncap</v>
          </cell>
          <cell r="D254" t="str">
            <v>-</v>
          </cell>
          <cell r="E254"/>
          <cell r="F254">
            <v>1.3893373280095099E-7</v>
          </cell>
          <cell r="G254"/>
          <cell r="H254"/>
          <cell r="I254"/>
          <cell r="J254"/>
          <cell r="K254"/>
          <cell r="L254"/>
        </row>
        <row r="255">
          <cell r="B255" t="str">
            <v>CHPNGA</v>
          </cell>
          <cell r="C255" t="str">
            <v>VAR_cap</v>
          </cell>
          <cell r="D255" t="str">
            <v>-</v>
          </cell>
          <cell r="E255">
            <v>4.5867423892282197E-2</v>
          </cell>
          <cell r="F255">
            <v>6.7039493114887105E-5</v>
          </cell>
          <cell r="G255">
            <v>6.7068975131798214E-5</v>
          </cell>
          <cell r="H255">
            <v>-1.8052231519349871E-7</v>
          </cell>
          <cell r="I255">
            <v>-1.7296211740928588E-7</v>
          </cell>
          <cell r="J255"/>
          <cell r="K255"/>
          <cell r="L255"/>
        </row>
        <row r="256">
          <cell r="B256" t="str">
            <v>ENUC_SMR_BEZ_IV</v>
          </cell>
          <cell r="C256" t="str">
            <v>VAR_fout</v>
          </cell>
          <cell r="D256" t="str">
            <v>LTH</v>
          </cell>
          <cell r="E256"/>
          <cell r="F256"/>
          <cell r="G256"/>
          <cell r="H256"/>
          <cell r="I256"/>
          <cell r="J256"/>
          <cell r="K256"/>
          <cell r="L256"/>
          <cell r="M256">
            <v>0.50470340179661211</v>
          </cell>
          <cell r="N256">
            <v>0.96674013415738391</v>
          </cell>
          <cell r="O256">
            <v>0.94836516181863395</v>
          </cell>
          <cell r="P256">
            <v>1.0234941888577371</v>
          </cell>
        </row>
        <row r="257">
          <cell r="B257" t="str">
            <v>ENUC_SMR_BEZ_IV</v>
          </cell>
          <cell r="C257" t="str">
            <v>VAR_fout</v>
          </cell>
          <cell r="D257" t="str">
            <v>ELC</v>
          </cell>
          <cell r="E257"/>
          <cell r="F257"/>
          <cell r="G257"/>
          <cell r="H257"/>
          <cell r="I257"/>
          <cell r="J257"/>
          <cell r="K257"/>
          <cell r="L257"/>
          <cell r="M257">
            <v>3.2589665025406709</v>
          </cell>
          <cell r="N257">
            <v>7.8104946298346585</v>
          </cell>
          <cell r="O257">
            <v>7.7307493675174008</v>
          </cell>
          <cell r="P257">
            <v>7.8066183307893677</v>
          </cell>
        </row>
        <row r="258">
          <cell r="B258" t="str">
            <v>ENUC_SMR_BEZ_IV</v>
          </cell>
          <cell r="C258" t="str">
            <v>VAR_fin</v>
          </cell>
          <cell r="D258" t="str">
            <v>URN</v>
          </cell>
          <cell r="E258"/>
          <cell r="F258"/>
          <cell r="G258"/>
          <cell r="H258"/>
          <cell r="I258"/>
          <cell r="J258"/>
          <cell r="K258"/>
          <cell r="L258"/>
          <cell r="M258">
            <v>10.053009630782771</v>
          </cell>
          <cell r="N258">
            <v>23.985252968049608</v>
          </cell>
          <cell r="O258">
            <v>23.736583979853741</v>
          </cell>
          <cell r="P258">
            <v>23.998790146211451</v>
          </cell>
        </row>
        <row r="259">
          <cell r="B259" t="str">
            <v>ENUC_SMR_BEZ_IV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/>
          <cell r="I259"/>
          <cell r="J259"/>
          <cell r="K259"/>
          <cell r="L259"/>
          <cell r="M259">
            <v>0.29998183758462199</v>
          </cell>
          <cell r="N259">
            <v>2.6732935448997E-7</v>
          </cell>
          <cell r="O259">
            <v>5.2104287803416695E-7</v>
          </cell>
        </row>
        <row r="260">
          <cell r="B260" t="str">
            <v>ENUC_SMR_BEZ_IV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/>
          <cell r="I260"/>
          <cell r="J260"/>
          <cell r="K260"/>
          <cell r="L260"/>
          <cell r="M260">
            <v>0.122244475209301</v>
          </cell>
          <cell r="N260">
            <v>0.29998183758462199</v>
          </cell>
          <cell r="O260">
            <v>0.29998227009170197</v>
          </cell>
          <cell r="P260">
            <v>0.29998262595685399</v>
          </cell>
        </row>
        <row r="261">
          <cell r="B261" t="str">
            <v>EHYD-PUM00</v>
          </cell>
          <cell r="C261" t="str">
            <v>VAR_fout</v>
          </cell>
          <cell r="D261" t="str">
            <v>ELC</v>
          </cell>
          <cell r="E261">
            <v>12.841924581300754</v>
          </cell>
          <cell r="F261">
            <v>16.032966641911027</v>
          </cell>
          <cell r="G261">
            <v>5.4738806719621289</v>
          </cell>
          <cell r="H261">
            <v>12.779292036097445</v>
          </cell>
          <cell r="I261">
            <v>13.051529252581313</v>
          </cell>
          <cell r="J261">
            <v>13.104105486189692</v>
          </cell>
          <cell r="K261">
            <v>13.182528114070889</v>
          </cell>
          <cell r="L261">
            <v>13.26136352063912</v>
          </cell>
          <cell r="M261">
            <v>13.300766335100127</v>
          </cell>
          <cell r="N261">
            <v>14.329658342554879</v>
          </cell>
          <cell r="O261">
            <v>14.343853699970047</v>
          </cell>
          <cell r="P261">
            <v>14.780002145344504</v>
          </cell>
        </row>
        <row r="262">
          <cell r="B262" t="str">
            <v>EHYD-PUM00</v>
          </cell>
          <cell r="C262" t="str">
            <v>VAR_fout</v>
          </cell>
          <cell r="D262" t="str">
            <v>AUX_PUMP_OUT</v>
          </cell>
          <cell r="E262">
            <v>12.841924581300754</v>
          </cell>
          <cell r="F262">
            <v>16.032966641911027</v>
          </cell>
          <cell r="G262">
            <v>5.4738806719621289</v>
          </cell>
          <cell r="H262">
            <v>12.779292036097445</v>
          </cell>
          <cell r="I262">
            <v>13.051529252581313</v>
          </cell>
          <cell r="J262">
            <v>13.104105486189692</v>
          </cell>
          <cell r="K262">
            <v>13.182528114070893</v>
          </cell>
          <cell r="L262">
            <v>13.261363520639119</v>
          </cell>
          <cell r="M262">
            <v>13.300766335100127</v>
          </cell>
          <cell r="N262">
            <v>14.329658342554879</v>
          </cell>
          <cell r="O262">
            <v>14.343853699970047</v>
          </cell>
          <cell r="P262">
            <v>14.780002145344504</v>
          </cell>
        </row>
        <row r="263">
          <cell r="B263" t="str">
            <v>EHYD-PUM00</v>
          </cell>
          <cell r="C263" t="str">
            <v>VAR_fin</v>
          </cell>
          <cell r="D263" t="str">
            <v>AUX_PUMP_IN</v>
          </cell>
          <cell r="E263">
            <v>16.052406474228587</v>
          </cell>
          <cell r="F263">
            <v>20.041209049991355</v>
          </cell>
          <cell r="G263">
            <v>6.8423510639900194</v>
          </cell>
          <cell r="H263">
            <v>15.974114776132447</v>
          </cell>
          <cell r="I263">
            <v>16.314412425212293</v>
          </cell>
          <cell r="J263">
            <v>16.38013102563087</v>
          </cell>
          <cell r="K263">
            <v>16.478159321445425</v>
          </cell>
          <cell r="L263">
            <v>16.57670311868003</v>
          </cell>
          <cell r="M263">
            <v>16.625956629317983</v>
          </cell>
          <cell r="N263">
            <v>17.912071336612922</v>
          </cell>
          <cell r="O263">
            <v>17.929815840977987</v>
          </cell>
          <cell r="P263">
            <v>18.475000921219284</v>
          </cell>
        </row>
        <row r="264">
          <cell r="B264" t="str">
            <v>EHYD-PUM00</v>
          </cell>
          <cell r="C264" t="str">
            <v>VAR_fin</v>
          </cell>
          <cell r="D264" t="str">
            <v>ELC</v>
          </cell>
          <cell r="E264">
            <v>16.052406474228587</v>
          </cell>
          <cell r="F264">
            <v>20.041209049991355</v>
          </cell>
          <cell r="G264">
            <v>6.8423510639900194</v>
          </cell>
          <cell r="H264">
            <v>15.974114776132447</v>
          </cell>
          <cell r="I264">
            <v>16.314412425212293</v>
          </cell>
          <cell r="J264">
            <v>16.38013102563087</v>
          </cell>
          <cell r="K264">
            <v>16.478159321445425</v>
          </cell>
          <cell r="L264">
            <v>16.57670311868003</v>
          </cell>
          <cell r="M264">
            <v>16.625956629317983</v>
          </cell>
          <cell r="N264">
            <v>17.912071336612922</v>
          </cell>
          <cell r="O264">
            <v>17.929815840977987</v>
          </cell>
          <cell r="P264">
            <v>18.475000921219284</v>
          </cell>
        </row>
        <row r="265">
          <cell r="B265" t="str">
            <v>EHYD-PUM00</v>
          </cell>
          <cell r="C265" t="str">
            <v>VAR_cap</v>
          </cell>
          <cell r="D265" t="str">
            <v>-</v>
          </cell>
          <cell r="E265">
            <v>3.3394499999999998</v>
          </cell>
          <cell r="F265">
            <v>3.97102894612105</v>
          </cell>
          <cell r="G265">
            <v>4.3594499999999998</v>
          </cell>
          <cell r="H265">
            <v>4.3594499999999998</v>
          </cell>
          <cell r="I265">
            <v>4.3594499999999998</v>
          </cell>
          <cell r="J265">
            <v>4.3594499999999998</v>
          </cell>
          <cell r="K265">
            <v>4.3594499999999998</v>
          </cell>
          <cell r="L265">
            <v>4.3594499999999998</v>
          </cell>
          <cell r="M265">
            <v>4.3594499999999998</v>
          </cell>
          <cell r="N265">
            <v>4.3594499999999998</v>
          </cell>
          <cell r="O265">
            <v>4.3594499999999998</v>
          </cell>
          <cell r="P265">
            <v>4.3594499999999998</v>
          </cell>
        </row>
        <row r="266">
          <cell r="B266" t="str">
            <v>RHNS-SHSTG-CHPNGA</v>
          </cell>
          <cell r="C266" t="str">
            <v>VAR_fout</v>
          </cell>
          <cell r="D266" t="str">
            <v>RHNS_LTH_CHPNGA</v>
          </cell>
          <cell r="E266">
            <v>1.5333333031999699E-4</v>
          </cell>
          <cell r="F266">
            <v>6.676427288785878E-5</v>
          </cell>
          <cell r="G266">
            <v>9.0618333177511137E-4</v>
          </cell>
          <cell r="H266">
            <v>1.9942505468804666E-3</v>
          </cell>
          <cell r="I266">
            <v>9.3413991195795399E-4</v>
          </cell>
          <cell r="J266">
            <v>1.2706910785964148E-3</v>
          </cell>
          <cell r="K266">
            <v>3.586782259822729E-4</v>
          </cell>
          <cell r="L266">
            <v>4.4290232258276867E-4</v>
          </cell>
          <cell r="M266">
            <v>1.6034469167440762E-3</v>
          </cell>
          <cell r="N266">
            <v>3.0669748394720362E-3</v>
          </cell>
          <cell r="O266">
            <v>2.6609636681079228E-3</v>
          </cell>
          <cell r="P266">
            <v>7.7539871287267484E-3</v>
          </cell>
        </row>
        <row r="267">
          <cell r="B267" t="str">
            <v>RHNS-SHSTG-CHPNGA</v>
          </cell>
          <cell r="C267" t="str">
            <v>VAR_fout</v>
          </cell>
          <cell r="D267" t="str">
            <v>AUX_RNS-CHPNGA_OUT</v>
          </cell>
          <cell r="E267">
            <v>1.5333333031999734E-4</v>
          </cell>
          <cell r="F267">
            <v>6.6719793025841673E-5</v>
          </cell>
          <cell r="G267">
            <v>9.0524037305318196E-4</v>
          </cell>
          <cell r="H267">
            <v>1.9942505468804666E-3</v>
          </cell>
          <cell r="I267">
            <v>9.3328211589555077E-4</v>
          </cell>
          <cell r="J267">
            <v>1.27069107859642E-3</v>
          </cell>
          <cell r="K267">
            <v>3.583854274304514E-4</v>
          </cell>
          <cell r="L267">
            <v>4.4290232258276921E-4</v>
          </cell>
          <cell r="M267">
            <v>1.6034469167440777E-3</v>
          </cell>
          <cell r="N267">
            <v>3.0669748394720393E-3</v>
          </cell>
          <cell r="O267">
            <v>2.6609636681079263E-3</v>
          </cell>
          <cell r="P267">
            <v>7.7539871287267536E-3</v>
          </cell>
        </row>
        <row r="268">
          <cell r="B268" t="str">
            <v>RHNS-SHSTG-CHPNGA</v>
          </cell>
          <cell r="C268" t="str">
            <v>VAR_fin</v>
          </cell>
          <cell r="D268" t="str">
            <v>RHNS_LTH_CHPNGA</v>
          </cell>
          <cell r="E268">
            <v>1.2046368139140765E-4</v>
          </cell>
          <cell r="F268">
            <v>8.9786823280858658E-5</v>
          </cell>
          <cell r="G268">
            <v>1.170911381140402E-3</v>
          </cell>
          <cell r="H268">
            <v>2.4937759186185035E-3</v>
          </cell>
          <cell r="I268">
            <v>1.1340880145354667E-3</v>
          </cell>
          <cell r="J268">
            <v>1.4967223044113395E-3</v>
          </cell>
          <cell r="K268">
            <v>2.9141183765333688E-4</v>
          </cell>
          <cell r="L268">
            <v>3.6658807833694147E-4</v>
          </cell>
          <cell r="M268">
            <v>1.7833164691621964E-3</v>
          </cell>
          <cell r="N268">
            <v>3.4097785874656903E-3</v>
          </cell>
          <cell r="O268">
            <v>2.958758364392767E-3</v>
          </cell>
          <cell r="P268">
            <v>8.6192583530080892E-3</v>
          </cell>
        </row>
        <row r="269">
          <cell r="B269" t="str">
            <v>RHNS-SHSTG-CHPNGA</v>
          </cell>
          <cell r="C269" t="str">
            <v>VAR_fin</v>
          </cell>
          <cell r="D269" t="str">
            <v>AUX_RNS-CHPNGA_IN</v>
          </cell>
          <cell r="E269">
            <v>1.2046368139140765E-4</v>
          </cell>
          <cell r="F269">
            <v>8.9786823280858658E-5</v>
          </cell>
          <cell r="G269">
            <v>1.170911381140402E-3</v>
          </cell>
          <cell r="H269">
            <v>2.4937759186185035E-3</v>
          </cell>
          <cell r="I269">
            <v>1.1340880145354667E-3</v>
          </cell>
          <cell r="J269">
            <v>1.4967223044113395E-3</v>
          </cell>
          <cell r="K269">
            <v>2.9141183765333688E-4</v>
          </cell>
          <cell r="L269">
            <v>3.6658807833694147E-4</v>
          </cell>
          <cell r="M269">
            <v>1.7833164691621964E-3</v>
          </cell>
          <cell r="N269">
            <v>3.4097785874656903E-3</v>
          </cell>
          <cell r="O269">
            <v>2.958758364392767E-3</v>
          </cell>
          <cell r="P269">
            <v>8.6192583530080892E-3</v>
          </cell>
        </row>
        <row r="270">
          <cell r="B270" t="str">
            <v>RHNS-SHSTG-CHPNGA</v>
          </cell>
          <cell r="C270" t="str">
            <v>VAR_ncap</v>
          </cell>
          <cell r="D270" t="str">
            <v>-</v>
          </cell>
          <cell r="E270">
            <v>1.3323239893948901E-3</v>
          </cell>
          <cell r="F270">
            <v>3.8278014422623098E-5</v>
          </cell>
          <cell r="G270">
            <v>3.0438185189494499E-5</v>
          </cell>
          <cell r="H270">
            <v>1.98992407669788E-5</v>
          </cell>
          <cell r="I270">
            <v>1.09407042921246E-3</v>
          </cell>
          <cell r="J270">
            <v>1.0532856888231299E-4</v>
          </cell>
          <cell r="K270">
            <v>2.7724238556120402E-5</v>
          </cell>
          <cell r="L270">
            <v>1.47245788257618E-3</v>
          </cell>
          <cell r="M270">
            <v>1.3353338775112499E-4</v>
          </cell>
          <cell r="N270">
            <v>1.53253753024683E-3</v>
          </cell>
          <cell r="O270">
            <v>5.0340802610537698E-4</v>
          </cell>
          <cell r="P270">
            <v>3.2045024235879101E-3</v>
          </cell>
        </row>
        <row r="271">
          <cell r="B271" t="str">
            <v>RHNS-SHSTG-CHPNGA</v>
          </cell>
          <cell r="C271" t="str">
            <v>VAR_cap</v>
          </cell>
          <cell r="D271" t="str">
            <v>-</v>
          </cell>
          <cell r="E271">
            <v>1.3323239893948901E-3</v>
          </cell>
          <cell r="F271">
            <v>1.3684295759386733E-3</v>
          </cell>
          <cell r="G271">
            <v>1.3918036014011459E-3</v>
          </cell>
          <cell r="H271">
            <v>1.3924313328104573E-3</v>
          </cell>
          <cell r="I271">
            <v>1.478051433984438E-3</v>
          </cell>
          <cell r="J271">
            <v>1.2077420847742613E-3</v>
          </cell>
          <cell r="K271">
            <v>1.2017259985039705E-3</v>
          </cell>
          <cell r="L271">
            <v>1.5834128673426569E-3</v>
          </cell>
          <cell r="M271">
            <v>1.6214670186696849E-3</v>
          </cell>
          <cell r="N271">
            <v>3.1129443845059248E-3</v>
          </cell>
          <cell r="O271">
            <v>2.3457780550725201E-3</v>
          </cell>
          <cell r="P271">
            <v>5.2139049397500956E-3</v>
          </cell>
        </row>
        <row r="272">
          <cell r="B272" t="str">
            <v>ITOT-CHPGFC</v>
          </cell>
          <cell r="C272" t="str">
            <v>VAR_fout</v>
          </cell>
          <cell r="D272" t="str">
            <v>ITOT_NKEV_GAS_ELC_CHP</v>
          </cell>
          <cell r="E272"/>
          <cell r="F272"/>
          <cell r="G272"/>
          <cell r="H272">
            <v>3.1299958543017082E-4</v>
          </cell>
          <cell r="I272">
            <v>4.853004198406614E-4</v>
          </cell>
          <cell r="J272">
            <v>3.9482687583840079E-3</v>
          </cell>
          <cell r="K272">
            <v>2.0004602239011289E-3</v>
          </cell>
          <cell r="L272">
            <v>9.1273203425688842E-4</v>
          </cell>
          <cell r="M272">
            <v>1.6183128838580766E-3</v>
          </cell>
          <cell r="N272">
            <v>1.1459200383861145E-3</v>
          </cell>
          <cell r="O272">
            <v>9.42193505062504E-4</v>
          </cell>
          <cell r="P272">
            <v>1.0798297437156466E-3</v>
          </cell>
        </row>
        <row r="273">
          <cell r="B273" t="str">
            <v>ITOT-CHPGFC</v>
          </cell>
          <cell r="C273" t="str">
            <v>VAR_fout</v>
          </cell>
          <cell r="D273" t="str">
            <v>ITOT_LTH_CHP</v>
          </cell>
          <cell r="E273"/>
          <cell r="F273"/>
          <cell r="G273"/>
          <cell r="H273">
            <v>1.5649979271508538E-4</v>
          </cell>
          <cell r="I273">
            <v>2.3040639198857108E-4</v>
          </cell>
          <cell r="J273">
            <v>1.7749098088148312E-3</v>
          </cell>
          <cell r="K273">
            <v>8.532463533458864E-4</v>
          </cell>
          <cell r="L273">
            <v>3.6829538224400791E-4</v>
          </cell>
          <cell r="M273">
            <v>6.5300344436378598E-4</v>
          </cell>
          <cell r="N273">
            <v>4.6238878741895913E-4</v>
          </cell>
          <cell r="O273">
            <v>3.8018334414802841E-4</v>
          </cell>
          <cell r="P273">
            <v>4.3572077377999766E-4</v>
          </cell>
        </row>
        <row r="274">
          <cell r="B274" t="str">
            <v>ITOT-CHPGFC</v>
          </cell>
          <cell r="C274" t="str">
            <v>VAR_fout</v>
          </cell>
          <cell r="D274" t="str">
            <v>CO2_I</v>
          </cell>
          <cell r="E274"/>
          <cell r="F274"/>
          <cell r="G274"/>
          <cell r="H274">
            <v>3.3948416573580102E-2</v>
          </cell>
          <cell r="I274">
            <v>5.1400833200025003E-2</v>
          </cell>
          <cell r="J274">
            <v>0.40859148251900601</v>
          </cell>
          <cell r="K274">
            <v>0.20237839753905601</v>
          </cell>
          <cell r="L274">
            <v>9.0312432863313197E-2</v>
          </cell>
          <cell r="M274">
            <v>0.16012780113964101</v>
          </cell>
          <cell r="N274">
            <v>0.113385772219258</v>
          </cell>
          <cell r="O274">
            <v>9.3227567869342498E-2</v>
          </cell>
          <cell r="P274">
            <v>0.10684631148344299</v>
          </cell>
        </row>
        <row r="275">
          <cell r="B275" t="str">
            <v>ITOT-CHPGFC</v>
          </cell>
          <cell r="C275" t="str">
            <v>VAR_fin</v>
          </cell>
          <cell r="D275" t="str">
            <v>INGA</v>
          </cell>
          <cell r="E275"/>
          <cell r="F275"/>
          <cell r="G275"/>
          <cell r="H275">
            <v>6.0192227967340625E-4</v>
          </cell>
          <cell r="I275">
            <v>9.1136229078058535E-4</v>
          </cell>
          <cell r="J275">
            <v>7.2445298318972598E-3</v>
          </cell>
          <cell r="K275">
            <v>3.5882694599123433E-3</v>
          </cell>
          <cell r="L275">
            <v>1.6012842706261208E-3</v>
          </cell>
          <cell r="M275">
            <v>2.8391454102773273E-3</v>
          </cell>
          <cell r="N275">
            <v>2.0103860322563424E-3</v>
          </cell>
          <cell r="O275">
            <v>1.652971061513165E-3</v>
          </cell>
          <cell r="P275">
            <v>1.8944381468695541E-3</v>
          </cell>
        </row>
        <row r="276">
          <cell r="B276" t="str">
            <v>ITOT-CHPGFC</v>
          </cell>
          <cell r="C276" t="str">
            <v>VAR_ncap</v>
          </cell>
          <cell r="D276" t="str">
            <v>-</v>
          </cell>
          <cell r="E276"/>
          <cell r="F276"/>
          <cell r="G276"/>
          <cell r="H276">
            <v>5.9462209151378902E-5</v>
          </cell>
          <cell r="I276">
            <v>4.9892036935323997E-5</v>
          </cell>
          <cell r="J276">
            <v>1.2961630476635301E-4</v>
          </cell>
          <cell r="K276">
            <v>2.8548409532611199E-6</v>
          </cell>
          <cell r="L276">
            <v>7.7016126966296305E-5</v>
          </cell>
          <cell r="M276">
            <v>7.0354302195525505E-5</v>
          </cell>
          <cell r="N276">
            <v>9.1926304661848796E-5</v>
          </cell>
          <cell r="O276">
            <v>3.2775606050940299E-5</v>
          </cell>
          <cell r="P276">
            <v>1.3091907149274801E-4</v>
          </cell>
        </row>
        <row r="277">
          <cell r="B277" t="str">
            <v>ITOT-CHPGFC</v>
          </cell>
          <cell r="C277" t="str">
            <v>VAR_cap</v>
          </cell>
          <cell r="D277" t="str">
            <v>-</v>
          </cell>
          <cell r="E277"/>
          <cell r="F277"/>
          <cell r="G277"/>
          <cell r="H277">
            <v>5.9462209151378902E-5</v>
          </cell>
          <cell r="I277">
            <v>1.0931411337507425E-4</v>
          </cell>
          <cell r="J277">
            <v>2.2752712274711322E-4</v>
          </cell>
          <cell r="K277">
            <v>1.8217506588331261E-4</v>
          </cell>
          <cell r="L277">
            <v>2.0925410545259395E-4</v>
          </cell>
          <cell r="M277">
            <v>1.6950149927865628E-4</v>
          </cell>
          <cell r="N277">
            <v>2.3896005854470563E-4</v>
          </cell>
          <cell r="O277">
            <v>1.860348458924505E-4</v>
          </cell>
          <cell r="P277">
            <v>2.5523177684259662E-4</v>
          </cell>
        </row>
        <row r="278">
          <cell r="B278" t="str">
            <v>ITOT-SWSTG-CHP</v>
          </cell>
          <cell r="C278" t="str">
            <v>VAR_fout</v>
          </cell>
          <cell r="D278" t="str">
            <v>ITOT_LTH_CHP</v>
          </cell>
          <cell r="E278">
            <v>3.7304063174226629E-4</v>
          </cell>
          <cell r="F278">
            <v>1.7934747664043044E-4</v>
          </cell>
          <cell r="G278">
            <v>6.1960158224570683E-2</v>
          </cell>
          <cell r="H278">
            <v>1.1866305497531958E-3</v>
          </cell>
          <cell r="I278">
            <v>7.443433372575194E-3</v>
          </cell>
          <cell r="J278">
            <v>0.36633472032635889</v>
          </cell>
          <cell r="K278">
            <v>0.27394456146064489</v>
          </cell>
          <cell r="L278">
            <v>0.21647209814280746</v>
          </cell>
          <cell r="M278">
            <v>0.31480229500053952</v>
          </cell>
          <cell r="N278">
            <v>0.22833040271119431</v>
          </cell>
          <cell r="O278">
            <v>0.10870583357044093</v>
          </cell>
          <cell r="P278">
            <v>0.25114890808560691</v>
          </cell>
        </row>
        <row r="279">
          <cell r="B279" t="str">
            <v>ITOT-SWSTG-CHP</v>
          </cell>
          <cell r="C279" t="str">
            <v>VAR_fout</v>
          </cell>
          <cell r="D279" t="str">
            <v>AUX_ITOT-CHP_OUT</v>
          </cell>
          <cell r="E279">
            <v>3.7304063174226516E-4</v>
          </cell>
          <cell r="F279">
            <v>1.7920100327887401E-4</v>
          </cell>
          <cell r="G279">
            <v>6.1881127410508704E-2</v>
          </cell>
          <cell r="H279">
            <v>1.1866305497531971E-3</v>
          </cell>
          <cell r="I279">
            <v>7.4351628910501134E-3</v>
          </cell>
          <cell r="J279">
            <v>0.36633472032635916</v>
          </cell>
          <cell r="K279">
            <v>0.27367703747484357</v>
          </cell>
          <cell r="L279">
            <v>0.21647209814280749</v>
          </cell>
          <cell r="M279">
            <v>0.31480229500053963</v>
          </cell>
          <cell r="N279">
            <v>0.22833040271119431</v>
          </cell>
          <cell r="O279">
            <v>0.10870583357044093</v>
          </cell>
          <cell r="P279">
            <v>0.25114890808560697</v>
          </cell>
        </row>
        <row r="280">
          <cell r="B280" t="str">
            <v>ITOT-SWSTG-CHP</v>
          </cell>
          <cell r="C280" t="str">
            <v>VAR_fin</v>
          </cell>
          <cell r="D280" t="str">
            <v>ITOT_LTH_CHP</v>
          </cell>
          <cell r="E280">
            <v>4.7400084734455642E-4</v>
          </cell>
          <cell r="F280">
            <v>2.1741331163208506E-4</v>
          </cell>
          <cell r="G280">
            <v>7.3767618903299192E-2</v>
          </cell>
          <cell r="H280">
            <v>1.3672992692167609E-3</v>
          </cell>
          <cell r="I280">
            <v>8.2738457394614159E-3</v>
          </cell>
          <cell r="J280">
            <v>0.39391166564057906</v>
          </cell>
          <cell r="K280">
            <v>0.28536228240256351</v>
          </cell>
          <cell r="L280">
            <v>0.21866203212185509</v>
          </cell>
          <cell r="M280">
            <v>0.31798545274464551</v>
          </cell>
          <cell r="N280">
            <v>0.23064013375999859</v>
          </cell>
          <cell r="O280">
            <v>0.10980732629369751</v>
          </cell>
          <cell r="P280">
            <v>0.25369252767168399</v>
          </cell>
        </row>
        <row r="281">
          <cell r="B281" t="str">
            <v>ITOT-SWSTG-CHP</v>
          </cell>
          <cell r="C281" t="str">
            <v>VAR_fin</v>
          </cell>
          <cell r="D281" t="str">
            <v>AUX_ITOT-CHP_IN</v>
          </cell>
          <cell r="E281">
            <v>4.7400084734455642E-4</v>
          </cell>
          <cell r="F281">
            <v>2.1741331163208506E-4</v>
          </cell>
          <cell r="G281">
            <v>7.3767618903299192E-2</v>
          </cell>
          <cell r="H281">
            <v>1.3672992692167609E-3</v>
          </cell>
          <cell r="I281">
            <v>8.2738457394614159E-3</v>
          </cell>
          <cell r="J281">
            <v>0.39391166564057906</v>
          </cell>
          <cell r="K281">
            <v>0.28536228240256351</v>
          </cell>
          <cell r="L281">
            <v>0.21866203212185509</v>
          </cell>
          <cell r="M281">
            <v>0.31798545274464551</v>
          </cell>
          <cell r="N281">
            <v>0.23064013375999859</v>
          </cell>
          <cell r="O281">
            <v>0.10980732629369751</v>
          </cell>
          <cell r="P281">
            <v>0.25369252767168399</v>
          </cell>
        </row>
        <row r="282">
          <cell r="B282" t="str">
            <v>ITOT-SWSTG-CHP</v>
          </cell>
          <cell r="C282" t="str">
            <v>VAR_ncap</v>
          </cell>
          <cell r="D282" t="str">
            <v>-</v>
          </cell>
          <cell r="E282">
            <v>2.0439224665208299E-3</v>
          </cell>
          <cell r="F282">
            <v>3.1993390843035802E-5</v>
          </cell>
          <cell r="G282">
            <v>1.821253661044E-3</v>
          </cell>
          <cell r="H282">
            <v>1.02590867358181E-5</v>
          </cell>
          <cell r="I282">
            <v>9.1445298926672003E-4</v>
          </cell>
          <cell r="J282">
            <v>6.6081561328595606E-2</v>
          </cell>
          <cell r="K282">
            <v>9.7038150715155792E-3</v>
          </cell>
          <cell r="L282">
            <v>3.3352005254658902E-2</v>
          </cell>
          <cell r="M282">
            <v>4.4197278818878098E-5</v>
          </cell>
          <cell r="N282">
            <v>8.7501598951411999E-4</v>
          </cell>
          <cell r="O282">
            <v>2.0315946710168901E-2</v>
          </cell>
          <cell r="P282">
            <v>3.1213813476380402E-3</v>
          </cell>
        </row>
        <row r="283">
          <cell r="B283" t="str">
            <v>ITOT-SWSTG-CHP</v>
          </cell>
          <cell r="C283" t="str">
            <v>VAR_cap</v>
          </cell>
          <cell r="D283" t="str">
            <v>-</v>
          </cell>
          <cell r="E283">
            <v>2.0541044395594537E-3</v>
          </cell>
          <cell r="F283">
            <v>2.0818481333467428E-3</v>
          </cell>
          <cell r="G283">
            <v>3.896104068128551E-3</v>
          </cell>
          <cell r="H283">
            <v>2.9336765005645634E-3</v>
          </cell>
          <cell r="I283">
            <v>3.0163616972507176E-3</v>
          </cell>
          <cell r="J283">
            <v>6.7367781411144953E-2</v>
          </cell>
          <cell r="K283">
            <v>7.6684211299563126E-2</v>
          </cell>
          <cell r="L283">
            <v>0.1091204289060502</v>
          </cell>
          <cell r="M283">
            <v>5.1924962358794249E-2</v>
          </cell>
          <cell r="N283">
            <v>3.4243778955490516E-2</v>
          </cell>
          <cell r="O283">
            <v>2.7091096805902378E-2</v>
          </cell>
          <cell r="P283">
            <v>2.4287551837942248E-2</v>
          </cell>
        </row>
        <row r="284">
          <cell r="B284" t="str">
            <v>D-ELFO</v>
          </cell>
          <cell r="C284" t="str">
            <v>VAR_fout</v>
          </cell>
          <cell r="D284" t="str">
            <v>CO2</v>
          </cell>
          <cell r="E284">
            <v>26.558024652230301</v>
          </cell>
          <cell r="F284">
            <v>16.406310267110801</v>
          </cell>
          <cell r="G284">
            <v>5.7060668761375499</v>
          </cell>
          <cell r="H284">
            <v>4.93322672541417</v>
          </cell>
          <cell r="I284">
            <v>0.191247605433641</v>
          </cell>
          <cell r="J284">
            <v>37.251441842335197</v>
          </cell>
          <cell r="K284">
            <v>37.438720134884903</v>
          </cell>
          <cell r="L284">
            <v>2.0554421865105799E-2</v>
          </cell>
          <cell r="M284">
            <v>0.45086666006444098</v>
          </cell>
          <cell r="N284">
            <v>0.41093545153178002</v>
          </cell>
          <cell r="O284">
            <v>0.29612283290851998</v>
          </cell>
          <cell r="P284">
            <v>0.55796979437774696</v>
          </cell>
        </row>
        <row r="285">
          <cell r="B285" t="str">
            <v>D-ELFO</v>
          </cell>
          <cell r="C285" t="str">
            <v>VAR_fout</v>
          </cell>
          <cell r="D285" t="str">
            <v>ELFO</v>
          </cell>
          <cell r="E285">
            <v>0.35433479904936205</v>
          </cell>
          <cell r="F285">
            <v>0.21889153006528217</v>
          </cell>
          <cell r="G285">
            <v>7.6129835949550764E-2</v>
          </cell>
          <cell r="H285">
            <v>6.5818671505291151E-2</v>
          </cell>
          <cell r="I285">
            <v>2.5516085148414784E-3</v>
          </cell>
          <cell r="J285">
            <v>0.49700541860120379</v>
          </cell>
          <cell r="K285">
            <v>0.49950406889714583</v>
          </cell>
          <cell r="L285">
            <v>2.7423526548072806E-4</v>
          </cell>
          <cell r="M285">
            <v>6.0154228141577693E-3</v>
          </cell>
          <cell r="N285">
            <v>5.4826641870951154E-3</v>
          </cell>
          <cell r="O285">
            <v>3.9508444572422946E-3</v>
          </cell>
          <cell r="P285">
            <v>7.4443832911288994E-3</v>
          </cell>
        </row>
        <row r="286">
          <cell r="B286" t="str">
            <v>D-ELFO</v>
          </cell>
          <cell r="C286" t="str">
            <v>VAR_fin</v>
          </cell>
          <cell r="D286" t="str">
            <v>LFO</v>
          </cell>
          <cell r="E286">
            <v>0.36035311604111697</v>
          </cell>
          <cell r="F286">
            <v>0.22260936590380942</v>
          </cell>
          <cell r="G286">
            <v>7.7422888414349411E-2</v>
          </cell>
          <cell r="H286">
            <v>6.6936590575497473E-2</v>
          </cell>
          <cell r="I286">
            <v>2.5949471564944478E-3</v>
          </cell>
          <cell r="J286">
            <v>0.50544697208053124</v>
          </cell>
          <cell r="K286">
            <v>0.50798806153168119</v>
          </cell>
          <cell r="L286">
            <v>2.7889310536100193E-4</v>
          </cell>
          <cell r="M286">
            <v>6.1175937593546973E-3</v>
          </cell>
          <cell r="N286">
            <v>5.5757863165777563E-3</v>
          </cell>
          <cell r="O286">
            <v>4.0179488861400289E-3</v>
          </cell>
          <cell r="P286">
            <v>7.570824889793033E-3</v>
          </cell>
        </row>
        <row r="287">
          <cell r="B287" t="str">
            <v>ENUC_SMR_BMGL_V</v>
          </cell>
          <cell r="C287" t="str">
            <v>VAR_fout</v>
          </cell>
          <cell r="D287" t="str">
            <v>LTH</v>
          </cell>
          <cell r="E287"/>
          <cell r="F287"/>
          <cell r="G287"/>
          <cell r="H287"/>
          <cell r="I287"/>
          <cell r="J287"/>
          <cell r="K287"/>
          <cell r="L287"/>
          <cell r="M287">
            <v>8.3350474019400586E-2</v>
          </cell>
          <cell r="N287">
            <v>0.23243695712783877</v>
          </cell>
          <cell r="O287">
            <v>0.23164411330841239</v>
          </cell>
          <cell r="P287">
            <v>0.1843031992673215</v>
          </cell>
        </row>
        <row r="288">
          <cell r="B288" t="str">
            <v>ENUC_SMR_BMGL_V</v>
          </cell>
          <cell r="C288" t="str">
            <v>VAR_fout</v>
          </cell>
          <cell r="D288" t="str">
            <v>ELC</v>
          </cell>
          <cell r="E288"/>
          <cell r="F288"/>
          <cell r="G288"/>
          <cell r="H288"/>
          <cell r="I288"/>
          <cell r="J288"/>
          <cell r="K288"/>
          <cell r="L288"/>
          <cell r="M288">
            <v>0.21073797404612246</v>
          </cell>
          <cell r="N288">
            <v>0.49246611958660702</v>
          </cell>
          <cell r="O288">
            <v>0.5123539770128821</v>
          </cell>
          <cell r="P288">
            <v>0.50025125062750542</v>
          </cell>
        </row>
        <row r="289">
          <cell r="B289" t="str">
            <v>ENUC_SMR_BMGL_V</v>
          </cell>
          <cell r="C289" t="str">
            <v>VAR_fin</v>
          </cell>
          <cell r="D289" t="str">
            <v>URN</v>
          </cell>
          <cell r="E289"/>
          <cell r="F289"/>
          <cell r="G289"/>
          <cell r="H289"/>
          <cell r="I289"/>
          <cell r="J289"/>
          <cell r="K289"/>
          <cell r="L289"/>
          <cell r="M289">
            <v>0.6726101504755565</v>
          </cell>
          <cell r="N289">
            <v>1.5885513972473175</v>
          </cell>
          <cell r="O289">
            <v>1.6481801890415675</v>
          </cell>
          <cell r="P289">
            <v>1.5906232076464772</v>
          </cell>
        </row>
        <row r="290">
          <cell r="B290" t="str">
            <v>ENUC_SMR_BMGL_V</v>
          </cell>
          <cell r="C290" t="str">
            <v>VAR_ncap</v>
          </cell>
          <cell r="D290" t="str">
            <v>-</v>
          </cell>
          <cell r="E290"/>
          <cell r="F290"/>
          <cell r="G290"/>
          <cell r="H290"/>
          <cell r="I290"/>
          <cell r="J290"/>
          <cell r="K290"/>
          <cell r="L290"/>
          <cell r="M290">
            <v>1.9712609834387902E-2</v>
          </cell>
          <cell r="N290">
            <v>3.7894601608793599E-7</v>
          </cell>
          <cell r="O290">
            <v>7.7703398033150503E-7</v>
          </cell>
        </row>
        <row r="291">
          <cell r="B291" t="str">
            <v>ENUC_SMR_BMGL_V</v>
          </cell>
          <cell r="C291" t="str">
            <v>VAR_cap</v>
          </cell>
          <cell r="D291" t="str">
            <v>-</v>
          </cell>
          <cell r="E291"/>
          <cell r="F291"/>
          <cell r="G291"/>
          <cell r="H291"/>
          <cell r="I291"/>
          <cell r="J291"/>
          <cell r="K291"/>
          <cell r="L291"/>
          <cell r="M291">
            <v>8.0330118103589601E-3</v>
          </cell>
          <cell r="N291">
            <v>1.9712609834387902E-2</v>
          </cell>
          <cell r="O291">
            <v>1.97132351108136E-2</v>
          </cell>
          <cell r="P291">
            <v>1.9713765814384301E-2</v>
          </cell>
        </row>
        <row r="292">
          <cell r="B292" t="str">
            <v>ENUC_SMR_BMGL_VI</v>
          </cell>
          <cell r="C292" t="str">
            <v>VAR_fout</v>
          </cell>
          <cell r="D292" t="str">
            <v>LTH</v>
          </cell>
          <cell r="E292"/>
          <cell r="F292"/>
          <cell r="G292"/>
          <cell r="H292"/>
          <cell r="I292"/>
          <cell r="J292"/>
          <cell r="K292"/>
          <cell r="L292"/>
          <cell r="O292">
            <v>2.5958671559282883E-2</v>
          </cell>
          <cell r="P292">
            <v>2.6101692824834283E-2</v>
          </cell>
        </row>
        <row r="293">
          <cell r="B293" t="str">
            <v>ENUC_SMR_BMGL_VI</v>
          </cell>
          <cell r="C293" t="str">
            <v>VAR_fout</v>
          </cell>
          <cell r="D293" t="str">
            <v>ELC</v>
          </cell>
          <cell r="E293"/>
          <cell r="F293"/>
          <cell r="G293"/>
          <cell r="H293"/>
          <cell r="I293"/>
          <cell r="J293"/>
          <cell r="K293"/>
          <cell r="L293"/>
          <cell r="O293">
            <v>4.9586395870562155E-2</v>
          </cell>
          <cell r="P293">
            <v>6.3692976426693595E-2</v>
          </cell>
        </row>
        <row r="294">
          <cell r="B294" t="str">
            <v>ENUC_SMR_BMGL_VI</v>
          </cell>
          <cell r="C294" t="str">
            <v>VAR_fin</v>
          </cell>
          <cell r="D294" t="str">
            <v>URN</v>
          </cell>
          <cell r="E294"/>
          <cell r="F294"/>
          <cell r="G294"/>
          <cell r="H294"/>
          <cell r="I294"/>
          <cell r="J294"/>
          <cell r="K294"/>
          <cell r="L294"/>
          <cell r="O294">
            <v>0.16108266723835621</v>
          </cell>
          <cell r="P294">
            <v>0.20368164054008001</v>
          </cell>
        </row>
        <row r="295">
          <cell r="B295" t="str">
            <v>ENUC_SMR_BMGL_VI</v>
          </cell>
          <cell r="C295" t="str">
            <v>VAR_ncap</v>
          </cell>
          <cell r="D295" t="str">
            <v>-</v>
          </cell>
          <cell r="E295"/>
          <cell r="F295"/>
          <cell r="G295"/>
          <cell r="H295"/>
          <cell r="I295"/>
          <cell r="J295"/>
          <cell r="K295"/>
          <cell r="L295"/>
          <cell r="N295">
            <v>1.6519474476193699E-3</v>
          </cell>
          <cell r="O295">
            <v>8.5443889879342695E-4</v>
          </cell>
        </row>
        <row r="296">
          <cell r="B296" t="str">
            <v>ENUC_SMR_BMGL_VI</v>
          </cell>
          <cell r="C296" t="str">
            <v>VAR_cap</v>
          </cell>
          <cell r="D296" t="str">
            <v>-</v>
          </cell>
          <cell r="E296"/>
          <cell r="F296"/>
          <cell r="G296"/>
          <cell r="H296"/>
          <cell r="I296"/>
          <cell r="J296"/>
          <cell r="K296"/>
          <cell r="L296"/>
          <cell r="O296">
            <v>1.9228162760995299E-3</v>
          </cell>
          <cell r="P296">
            <v>2.5063863464127902E-3</v>
          </cell>
        </row>
        <row r="297">
          <cell r="B297" t="str">
            <v>EHYD-DAM00</v>
          </cell>
          <cell r="C297" t="str">
            <v>VAR_fout</v>
          </cell>
          <cell r="D297" t="str">
            <v>ELC</v>
          </cell>
          <cell r="E297">
            <v>66.745680309961145</v>
          </cell>
          <cell r="F297">
            <v>49.786652752072392</v>
          </cell>
          <cell r="G297">
            <v>68.701006586560425</v>
          </cell>
          <cell r="H297">
            <v>69.68831982708079</v>
          </cell>
          <cell r="I297">
            <v>70.463416060496158</v>
          </cell>
          <cell r="J297">
            <v>71.396989300473592</v>
          </cell>
          <cell r="K297">
            <v>71.303776991374903</v>
          </cell>
          <cell r="L297">
            <v>71.398079903887648</v>
          </cell>
          <cell r="M297">
            <v>71.397230931752389</v>
          </cell>
          <cell r="N297">
            <v>71.395547601986777</v>
          </cell>
          <cell r="O297">
            <v>71.394711525812369</v>
          </cell>
          <cell r="P297">
            <v>71.396368274493014</v>
          </cell>
        </row>
        <row r="298">
          <cell r="B298" t="str">
            <v>EHYD-DAM00</v>
          </cell>
          <cell r="C298" t="str">
            <v>VAR_fin</v>
          </cell>
          <cell r="D298" t="str">
            <v>HYDD</v>
          </cell>
          <cell r="E298">
            <v>66.745680309961145</v>
          </cell>
          <cell r="F298">
            <v>49.786652752072392</v>
          </cell>
          <cell r="G298">
            <v>68.701006586560425</v>
          </cell>
          <cell r="H298">
            <v>69.68831982708079</v>
          </cell>
          <cell r="I298">
            <v>70.463416060496158</v>
          </cell>
          <cell r="J298">
            <v>71.396989300473592</v>
          </cell>
          <cell r="K298">
            <v>71.303776991374903</v>
          </cell>
          <cell r="L298">
            <v>71.398079903887648</v>
          </cell>
          <cell r="M298">
            <v>71.397230931752389</v>
          </cell>
          <cell r="N298">
            <v>71.395547601986777</v>
          </cell>
          <cell r="O298">
            <v>71.394711525812369</v>
          </cell>
          <cell r="P298">
            <v>71.396368274493014</v>
          </cell>
        </row>
        <row r="299">
          <cell r="B299" t="str">
            <v>EHYD-DAM00</v>
          </cell>
          <cell r="C299" t="str">
            <v>VAR_cap</v>
          </cell>
          <cell r="D299" t="str">
            <v>-</v>
          </cell>
          <cell r="E299">
            <v>7.3394300010600002</v>
          </cell>
          <cell r="F299">
            <v>7.3394300010600002</v>
          </cell>
          <cell r="G299">
            <v>7.3394300010600002</v>
          </cell>
          <cell r="H299">
            <v>7.3394300010600002</v>
          </cell>
          <cell r="I299">
            <v>7.3394300010600002</v>
          </cell>
          <cell r="J299">
            <v>7.3394300010600002</v>
          </cell>
          <cell r="K299">
            <v>7.3394300010600002</v>
          </cell>
          <cell r="L299">
            <v>7.3394300010600002</v>
          </cell>
          <cell r="M299">
            <v>7.3394300010600002</v>
          </cell>
          <cell r="N299">
            <v>7.3394300010600002</v>
          </cell>
          <cell r="O299">
            <v>7.3394300010600002</v>
          </cell>
          <cell r="P299">
            <v>7.3394300010600002</v>
          </cell>
        </row>
        <row r="300">
          <cell r="B300" t="str">
            <v>RHES-SHSTG-CHPWOD</v>
          </cell>
          <cell r="C300" t="str">
            <v>VAR_fout</v>
          </cell>
          <cell r="D300" t="str">
            <v>AUX_RES-CHPWOD_OUT</v>
          </cell>
          <cell r="E300">
            <v>1.4482293813522309E-4</v>
          </cell>
          <cell r="F300">
            <v>1.0708110141334315E-4</v>
          </cell>
          <cell r="G300">
            <v>1.8138713339725332E-4</v>
          </cell>
          <cell r="H300">
            <v>5.0858690004135167E-4</v>
          </cell>
          <cell r="I300">
            <v>7.9319834472915045E-4</v>
          </cell>
          <cell r="J300">
            <v>1.3961573149628827E-3</v>
          </cell>
          <cell r="K300">
            <v>1.2934212027225988E-3</v>
          </cell>
          <cell r="L300">
            <v>1.7947568446344351E-3</v>
          </cell>
          <cell r="M300">
            <v>1.4790528968574828E-3</v>
          </cell>
          <cell r="N300">
            <v>2.5654297883142821E-3</v>
          </cell>
          <cell r="O300">
            <v>1.8756517244026547E-3</v>
          </cell>
          <cell r="P300">
            <v>5.0928536229785252E-3</v>
          </cell>
        </row>
        <row r="301">
          <cell r="B301" t="str">
            <v>RHES-SHSTG-CHPWOD</v>
          </cell>
          <cell r="C301" t="str">
            <v>VAR_fout</v>
          </cell>
          <cell r="D301" t="str">
            <v>RHES_LTH_CHPWOD</v>
          </cell>
          <cell r="E301">
            <v>1.4482293813522268E-4</v>
          </cell>
          <cell r="F301">
            <v>1.071524888142852E-4</v>
          </cell>
          <cell r="G301">
            <v>1.8157607832787527E-4</v>
          </cell>
          <cell r="H301">
            <v>5.0858690004135167E-4</v>
          </cell>
          <cell r="I301">
            <v>7.9392738732540736E-4</v>
          </cell>
          <cell r="J301">
            <v>1.3961573149628777E-3</v>
          </cell>
          <cell r="K301">
            <v>1.2944779193914866E-3</v>
          </cell>
          <cell r="L301">
            <v>1.7947568446344336E-3</v>
          </cell>
          <cell r="M301">
            <v>1.4790528968574815E-3</v>
          </cell>
          <cell r="N301">
            <v>2.5654297883142803E-3</v>
          </cell>
          <cell r="O301">
            <v>1.8756517244026534E-3</v>
          </cell>
          <cell r="P301">
            <v>5.0928536229785199E-3</v>
          </cell>
        </row>
        <row r="302">
          <cell r="B302" t="str">
            <v>RHES-SHSTG-CHPWOD</v>
          </cell>
          <cell r="C302" t="str">
            <v>VAR_fin</v>
          </cell>
          <cell r="D302" t="str">
            <v>AUX_RES-CHPWOD_IN</v>
          </cell>
          <cell r="E302">
            <v>1.1385131205410285E-4</v>
          </cell>
          <cell r="F302">
            <v>4.342236651386798E-5</v>
          </cell>
          <cell r="G302">
            <v>1.4097395372888655E-4</v>
          </cell>
          <cell r="H302">
            <v>6.3674942694195698E-4</v>
          </cell>
          <cell r="I302">
            <v>9.6391038833751731E-4</v>
          </cell>
          <cell r="J302">
            <v>1.6445898892152311E-3</v>
          </cell>
          <cell r="K302">
            <v>1.4824122890632972E-3</v>
          </cell>
          <cell r="L302">
            <v>1.9976258103692425E-3</v>
          </cell>
          <cell r="M302">
            <v>1.6450261796812948E-3</v>
          </cell>
          <cell r="N302">
            <v>2.8526422689601175E-3</v>
          </cell>
          <cell r="O302">
            <v>2.0861502614559226E-3</v>
          </cell>
          <cell r="P302">
            <v>5.6619562003373206E-3</v>
          </cell>
        </row>
        <row r="303">
          <cell r="B303" t="str">
            <v>RHES-SHSTG-CHPWOD</v>
          </cell>
          <cell r="C303" t="str">
            <v>VAR_fin</v>
          </cell>
          <cell r="D303" t="str">
            <v>RHES_LTH_CHPWOD</v>
          </cell>
          <cell r="E303">
            <v>1.1385131205410285E-4</v>
          </cell>
          <cell r="F303">
            <v>4.342236651386798E-5</v>
          </cell>
          <cell r="G303">
            <v>1.4097395372888655E-4</v>
          </cell>
          <cell r="H303">
            <v>6.3674942694195698E-4</v>
          </cell>
          <cell r="I303">
            <v>9.6391038833751731E-4</v>
          </cell>
          <cell r="J303">
            <v>1.6445898892152311E-3</v>
          </cell>
          <cell r="K303">
            <v>1.4824122890632972E-3</v>
          </cell>
          <cell r="L303">
            <v>1.9976258103692425E-3</v>
          </cell>
          <cell r="M303">
            <v>1.6450261796812948E-3</v>
          </cell>
          <cell r="N303">
            <v>2.8526422689601175E-3</v>
          </cell>
          <cell r="O303">
            <v>2.0861502614559226E-3</v>
          </cell>
          <cell r="P303">
            <v>5.6619562003373206E-3</v>
          </cell>
        </row>
        <row r="304">
          <cell r="B304" t="str">
            <v>RHES-SHSTG-CHPWOD</v>
          </cell>
          <cell r="C304" t="str">
            <v>VAR_ncap</v>
          </cell>
          <cell r="D304" t="str">
            <v>-</v>
          </cell>
          <cell r="E304">
            <v>9.7292110680408204E-4</v>
          </cell>
          <cell r="F304">
            <v>2.3168172682158499E-5</v>
          </cell>
          <cell r="G304">
            <v>4.0380700087078901E-5</v>
          </cell>
          <cell r="H304">
            <v>3.4379032544323001E-5</v>
          </cell>
          <cell r="I304">
            <v>1.0964916332957899E-3</v>
          </cell>
          <cell r="J304">
            <v>4.71587514705032E-4</v>
          </cell>
          <cell r="K304">
            <v>8.5572770456848399E-5</v>
          </cell>
          <cell r="L304">
            <v>1.7734871489863699E-3</v>
          </cell>
          <cell r="M304">
            <v>4.1566029409312199E-5</v>
          </cell>
          <cell r="N304">
            <v>1.33951207782016E-3</v>
          </cell>
          <cell r="O304">
            <v>6.9810612717432802E-4</v>
          </cell>
          <cell r="P304">
            <v>3.2037299068411098E-3</v>
          </cell>
        </row>
        <row r="305">
          <cell r="B305" t="str">
            <v>RHES-SHSTG-CHPWOD</v>
          </cell>
          <cell r="C305" t="str">
            <v>VAR_cap</v>
          </cell>
          <cell r="D305" t="str">
            <v>-</v>
          </cell>
          <cell r="E305">
            <v>9.7292110680408204E-4</v>
          </cell>
          <cell r="F305">
            <v>9.9347326609410371E-4</v>
          </cell>
          <cell r="G305">
            <v>1.0267811941520009E-3</v>
          </cell>
          <cell r="H305">
            <v>1.0486942383508781E-3</v>
          </cell>
          <cell r="I305">
            <v>1.4079323414397163E-3</v>
          </cell>
          <cell r="J305">
            <v>1.5862639705165405E-3</v>
          </cell>
          <cell r="K305">
            <v>1.6370889376409628E-3</v>
          </cell>
          <cell r="L305">
            <v>2.3133115418924616E-3</v>
          </cell>
          <cell r="M305">
            <v>1.919455546905509E-3</v>
          </cell>
          <cell r="N305">
            <v>3.1286926912119772E-3</v>
          </cell>
          <cell r="O305">
            <v>2.3420868510154094E-3</v>
          </cell>
          <cell r="P305">
            <v>5.2154456730018409E-3</v>
          </cell>
        </row>
        <row r="306">
          <cell r="B306" t="str">
            <v>ENUC_GOE_EXT</v>
          </cell>
          <cell r="C306" t="str">
            <v>VAR_fout</v>
          </cell>
          <cell r="D306" t="str">
            <v>ELC</v>
          </cell>
          <cell r="E306"/>
          <cell r="F306"/>
          <cell r="G306">
            <v>27.341560831896889</v>
          </cell>
          <cell r="H306">
            <v>28.98206682764344</v>
          </cell>
          <cell r="I306">
            <v>29.707851173435206</v>
          </cell>
          <cell r="J306"/>
          <cell r="K306"/>
          <cell r="L306"/>
        </row>
        <row r="307">
          <cell r="B307" t="str">
            <v>ENUC_GOE_EXT</v>
          </cell>
          <cell r="C307" t="str">
            <v>VAR_fin</v>
          </cell>
          <cell r="D307" t="str">
            <v>URN</v>
          </cell>
          <cell r="E307"/>
          <cell r="F307"/>
          <cell r="G307">
            <v>82.458579868381136</v>
          </cell>
          <cell r="H307">
            <v>87.406131893904714</v>
          </cell>
          <cell r="I307">
            <v>89.595002778513205</v>
          </cell>
          <cell r="J307"/>
          <cell r="K307"/>
          <cell r="L307"/>
        </row>
        <row r="308">
          <cell r="B308" t="str">
            <v>ENUC_GOE_EXT</v>
          </cell>
          <cell r="C308" t="str">
            <v>VAR_ncap</v>
          </cell>
          <cell r="D308" t="str">
            <v>-</v>
          </cell>
          <cell r="E308"/>
          <cell r="F308"/>
          <cell r="G308">
            <v>1.00977770310407</v>
          </cell>
          <cell r="H308"/>
          <cell r="I308"/>
          <cell r="J308"/>
          <cell r="K308"/>
          <cell r="L308"/>
        </row>
        <row r="309">
          <cell r="B309" t="str">
            <v>ENUC_GOE_EXT</v>
          </cell>
          <cell r="C309" t="str">
            <v>VAR_cap</v>
          </cell>
          <cell r="D309" t="str">
            <v>-</v>
          </cell>
          <cell r="E309"/>
          <cell r="F309"/>
          <cell r="G309">
            <v>1.00977770310407</v>
          </cell>
          <cell r="H309">
            <v>1.0097776635599729</v>
          </cell>
          <cell r="I309">
            <v>1.0097776237322502</v>
          </cell>
          <cell r="J309"/>
          <cell r="K309"/>
          <cell r="L309"/>
        </row>
        <row r="310">
          <cell r="B310" t="str">
            <v>ESOL-PV_A</v>
          </cell>
          <cell r="C310" t="str">
            <v>VAR_fout</v>
          </cell>
          <cell r="D310" t="str">
            <v>ELC35</v>
          </cell>
          <cell r="E310"/>
          <cell r="F310"/>
          <cell r="G310"/>
          <cell r="H310">
            <v>0.34128023023077181</v>
          </cell>
          <cell r="I310">
            <v>1.2719944233673472</v>
          </cell>
          <cell r="J310">
            <v>1.3248874736123259</v>
          </cell>
          <cell r="K310">
            <v>1.3391393186523213</v>
          </cell>
          <cell r="L310">
            <v>1.3391469737152086</v>
          </cell>
          <cell r="M310">
            <v>0.99786841119666114</v>
          </cell>
          <cell r="N310">
            <v>6.715775396537213E-2</v>
          </cell>
          <cell r="O310">
            <v>1.2695638544837249E-2</v>
          </cell>
          <cell r="P310">
            <v>4.1874413236434446E-3</v>
          </cell>
        </row>
        <row r="311">
          <cell r="B311" t="str">
            <v>ESOL-PV_A</v>
          </cell>
          <cell r="C311" t="str">
            <v>VAR_fin</v>
          </cell>
          <cell r="D311" t="str">
            <v>SOL</v>
          </cell>
          <cell r="E311"/>
          <cell r="F311"/>
          <cell r="G311"/>
          <cell r="H311">
            <v>0.34128023023077181</v>
          </cell>
          <cell r="I311">
            <v>1.2719944233673472</v>
          </cell>
          <cell r="J311">
            <v>1.3248874736123259</v>
          </cell>
          <cell r="K311">
            <v>1.3391393186523213</v>
          </cell>
          <cell r="L311">
            <v>1.3391469737152086</v>
          </cell>
          <cell r="M311">
            <v>0.99786841119666114</v>
          </cell>
          <cell r="N311">
            <v>6.715775396537213E-2</v>
          </cell>
          <cell r="O311">
            <v>1.2695638544837249E-2</v>
          </cell>
          <cell r="P311">
            <v>4.1874413236434446E-3</v>
          </cell>
        </row>
        <row r="312">
          <cell r="B312" t="str">
            <v>ESOL-PV_A</v>
          </cell>
          <cell r="C312" t="str">
            <v>VAR_fin</v>
          </cell>
          <cell r="D312" t="str">
            <v>SOLPVC</v>
          </cell>
          <cell r="E312"/>
          <cell r="F312"/>
          <cell r="G312"/>
          <cell r="H312">
            <v>0.34128023023077197</v>
          </cell>
          <cell r="I312">
            <v>1.2719944233673499</v>
          </cell>
          <cell r="J312">
            <v>1.3248874736123299</v>
          </cell>
          <cell r="K312">
            <v>1.3391393186523199</v>
          </cell>
          <cell r="L312">
            <v>1.33914697371521</v>
          </cell>
          <cell r="M312">
            <v>0.99786841119666203</v>
          </cell>
          <cell r="N312">
            <v>6.7157753965372102E-2</v>
          </cell>
          <cell r="O312">
            <v>1.26956385448372E-2</v>
          </cell>
          <cell r="P312">
            <v>4.1874413236434403E-3</v>
          </cell>
        </row>
        <row r="313">
          <cell r="B313" t="str">
            <v>ESOL-PV_A</v>
          </cell>
          <cell r="C313" t="str">
            <v>VAR_ncap</v>
          </cell>
          <cell r="D313" t="str">
            <v>-</v>
          </cell>
          <cell r="E313"/>
          <cell r="F313"/>
          <cell r="G313"/>
          <cell r="H313">
            <v>0.184495342451968</v>
          </cell>
          <cell r="I313">
            <v>9.7111317714616008E-3</v>
          </cell>
          <cell r="J313">
            <v>2.7908457451278901E-5</v>
          </cell>
          <cell r="K313">
            <v>1.34914286276284E-6</v>
          </cell>
          <cell r="L313">
            <v>4.7934955337739604E-7</v>
          </cell>
          <cell r="M313">
            <v>7.4416677675788599E-7</v>
          </cell>
          <cell r="N313">
            <v>2.6549111350262699E-6</v>
          </cell>
          <cell r="O313">
            <v>6.0485055876833996E-4</v>
          </cell>
        </row>
        <row r="314">
          <cell r="B314" t="str">
            <v>ESOL-PV_A</v>
          </cell>
          <cell r="C314" t="str">
            <v>VAR_cap</v>
          </cell>
          <cell r="D314" t="str">
            <v>-</v>
          </cell>
          <cell r="E314"/>
          <cell r="F314"/>
          <cell r="G314"/>
          <cell r="H314">
            <v>4.95006988960114E-2</v>
          </cell>
          <cell r="I314">
            <v>0.184495342451968</v>
          </cell>
          <cell r="J314">
            <v>0.19216716628820901</v>
          </cell>
          <cell r="K314">
            <v>0.19423459388915501</v>
          </cell>
          <cell r="L314">
            <v>0.19423573182374401</v>
          </cell>
          <cell r="M314">
            <v>0.14473556642805799</v>
          </cell>
          <cell r="N314">
            <v>9.7416128881057801E-3</v>
          </cell>
          <cell r="O314">
            <v>1.84304038972897E-3</v>
          </cell>
          <cell r="P314">
            <v>6.1007812909626505E-4</v>
          </cell>
        </row>
        <row r="315">
          <cell r="B315" t="str">
            <v>G-INTC-IND</v>
          </cell>
          <cell r="C315" t="str">
            <v>VAR_fout</v>
          </cell>
          <cell r="D315" t="str">
            <v>ELC35</v>
          </cell>
          <cell r="E315">
            <v>3.3011784537950064E-3</v>
          </cell>
          <cell r="F315">
            <v>1.2576480955161233E-3</v>
          </cell>
          <cell r="G315">
            <v>1.3985285229544456E-3</v>
          </cell>
          <cell r="H315">
            <v>5.6232941995161686E-4</v>
          </cell>
          <cell r="I315">
            <v>1.4789838434381807E-3</v>
          </cell>
          <cell r="J315">
            <v>1.0139046019521918E-3</v>
          </cell>
          <cell r="K315">
            <v>1.3418027432417292E-3</v>
          </cell>
          <cell r="L315">
            <v>2.2877811238698289E-3</v>
          </cell>
          <cell r="M315">
            <v>1.587317875249196E-3</v>
          </cell>
          <cell r="N315">
            <v>3.2045706484369152E-3</v>
          </cell>
          <cell r="O315">
            <v>2.4633749092484751E-3</v>
          </cell>
          <cell r="P315">
            <v>5.4395437127667257E-3</v>
          </cell>
        </row>
        <row r="316">
          <cell r="B316" t="str">
            <v>G-INTC-IND</v>
          </cell>
          <cell r="C316" t="str">
            <v>VAR_fout</v>
          </cell>
          <cell r="D316" t="str">
            <v>ITOT_ELC</v>
          </cell>
          <cell r="E316">
            <v>55.819911100440571</v>
          </cell>
          <cell r="F316">
            <v>57.1454143113613</v>
          </cell>
          <cell r="G316">
            <v>52.939363569242182</v>
          </cell>
          <cell r="H316">
            <v>53.377084882119057</v>
          </cell>
          <cell r="I316">
            <v>54.463274495048857</v>
          </cell>
          <cell r="J316">
            <v>42.301278619750995</v>
          </cell>
          <cell r="K316">
            <v>52.759633388138184</v>
          </cell>
          <cell r="L316">
            <v>43.069048260649424</v>
          </cell>
          <cell r="M316">
            <v>42.330882766872904</v>
          </cell>
          <cell r="N316">
            <v>44.529019314333205</v>
          </cell>
          <cell r="O316">
            <v>41.445310441226049</v>
          </cell>
          <cell r="P316">
            <v>40.725248726531461</v>
          </cell>
        </row>
        <row r="317">
          <cell r="B317" t="str">
            <v>G-INTC-IND</v>
          </cell>
          <cell r="C317" t="str">
            <v>VAR_fout</v>
          </cell>
          <cell r="D317" t="str">
            <v>ELC13</v>
          </cell>
          <cell r="E317">
            <v>3.1169250172938057E-3</v>
          </cell>
          <cell r="F317">
            <v>8.8908098487246873E-4</v>
          </cell>
          <cell r="G317">
            <v>1.0447490347752495E-3</v>
          </cell>
          <cell r="H317">
            <v>4.2754261011644835E-4</v>
          </cell>
          <cell r="I317">
            <v>1.0451388521804509E-3</v>
          </cell>
          <cell r="J317">
            <v>7.692685997004573E-4</v>
          </cell>
          <cell r="K317">
            <v>9.7363855339308708E-4</v>
          </cell>
          <cell r="L317">
            <v>1.7771121829636505E-3</v>
          </cell>
          <cell r="M317">
            <v>1.1881028339699926E-3</v>
          </cell>
          <cell r="N317">
            <v>2.386262230074254E-3</v>
          </cell>
          <cell r="O317">
            <v>1.8416943155281325E-3</v>
          </cell>
          <cell r="P317">
            <v>4.0955310346454015E-3</v>
          </cell>
        </row>
        <row r="318">
          <cell r="B318" t="str">
            <v>G-INTC-IND</v>
          </cell>
          <cell r="C318" t="str">
            <v>VAR_fin</v>
          </cell>
          <cell r="D318" t="str">
            <v>ELC3</v>
          </cell>
          <cell r="E318">
            <v>25.753033784846455</v>
          </cell>
          <cell r="F318">
            <v>57.14472539107804</v>
          </cell>
          <cell r="G318">
            <v>52.937742175257775</v>
          </cell>
          <cell r="H318">
            <v>24.455579669588428</v>
          </cell>
          <cell r="I318">
            <v>54.462827368049759</v>
          </cell>
          <cell r="J318">
            <v>19.213928860166003</v>
          </cell>
          <cell r="K318">
            <v>52.744291372282802</v>
          </cell>
          <cell r="L318">
            <v>19.437761590720896</v>
          </cell>
          <cell r="M318">
            <v>42.3300498463501</v>
          </cell>
          <cell r="N318">
            <v>44.526809592599548</v>
          </cell>
          <cell r="O318">
            <v>41.442879461437087</v>
          </cell>
          <cell r="P318">
            <v>40.719053185035783</v>
          </cell>
        </row>
        <row r="319">
          <cell r="B319" t="str">
            <v>G-INTC-IND</v>
          </cell>
          <cell r="C319" t="str">
            <v>VAR_fin</v>
          </cell>
          <cell r="D319" t="str">
            <v>ELC5</v>
          </cell>
          <cell r="E319">
            <v>30.073284843127443</v>
          </cell>
          <cell r="F319">
            <v>2.8279882717373718E-3</v>
          </cell>
          <cell r="G319">
            <v>4.0569119636761804E-3</v>
          </cell>
          <cell r="H319">
            <v>28.922484525136177</v>
          </cell>
          <cell r="I319">
            <v>2.9592045804216188E-3</v>
          </cell>
          <cell r="J319">
            <v>23.089132932786566</v>
          </cell>
          <cell r="K319">
            <v>1.7618268522365747E-2</v>
          </cell>
          <cell r="L319">
            <v>23.635351563235378</v>
          </cell>
          <cell r="M319">
            <v>3.5837483897181925E-3</v>
          </cell>
          <cell r="N319">
            <v>7.7355161159618872E-3</v>
          </cell>
          <cell r="O319">
            <v>6.7064180038674433E-3</v>
          </cell>
          <cell r="P319">
            <v>1.5695104724671984E-2</v>
          </cell>
        </row>
        <row r="320">
          <cell r="B320" t="str">
            <v>G-INTC-IND</v>
          </cell>
          <cell r="C320" t="str">
            <v>VAR_ncap</v>
          </cell>
          <cell r="D320" t="str">
            <v>-</v>
          </cell>
          <cell r="E320">
            <v>3.6812702832024502E-7</v>
          </cell>
          <cell r="F320">
            <v>3.8362199250786202E-7</v>
          </cell>
          <cell r="G320">
            <v>3.39236427763896E-7</v>
          </cell>
          <cell r="H320">
            <v>4.5579617051055702E-7</v>
          </cell>
          <cell r="I320">
            <v>6.6492359537107404E-7</v>
          </cell>
          <cell r="J320">
            <v>8.0998670295207998E-7</v>
          </cell>
          <cell r="K320">
            <v>1.0548349699027501E-6</v>
          </cell>
          <cell r="L320">
            <v>1.49966497906186E-6</v>
          </cell>
          <cell r="M320">
            <v>1.8659171567779199E-6</v>
          </cell>
          <cell r="N320">
            <v>3.5445370337382901E-6</v>
          </cell>
          <cell r="O320">
            <v>6.3369974168542103E-6</v>
          </cell>
        </row>
        <row r="321">
          <cell r="B321" t="str">
            <v>G-INTC-IND</v>
          </cell>
          <cell r="C321" t="str">
            <v>VAR_cap</v>
          </cell>
          <cell r="D321" t="str">
            <v>-</v>
          </cell>
          <cell r="E321">
            <v>4.4927373631622096</v>
          </cell>
          <cell r="F321">
            <v>4.4927374828539879</v>
          </cell>
          <cell r="G321">
            <v>4.4927381149112309</v>
          </cell>
          <cell r="H321">
            <v>4.4927387049218526</v>
          </cell>
          <cell r="I321">
            <v>4.4927390700693168</v>
          </cell>
          <cell r="J321">
            <v>4.4927398869147144</v>
          </cell>
          <cell r="K321">
            <v>4.4927408927455659</v>
          </cell>
          <cell r="L321">
            <v>4.4927414396890972</v>
          </cell>
          <cell r="M321">
            <v>4.4927439659618074</v>
          </cell>
          <cell r="N321">
            <v>4.4927456588591124</v>
          </cell>
          <cell r="O321">
            <v>4.4927514010028409</v>
          </cell>
          <cell r="P321">
            <v>4.4927546868056831</v>
          </cell>
        </row>
        <row r="322">
          <cell r="B322" t="str">
            <v>D-IH2R</v>
          </cell>
          <cell r="C322" t="str">
            <v>VAR_fout</v>
          </cell>
          <cell r="D322" t="str">
            <v>IH2</v>
          </cell>
          <cell r="E322"/>
          <cell r="F322"/>
          <cell r="G322"/>
          <cell r="H322">
            <v>1.4524764626562942E-3</v>
          </cell>
          <cell r="I322">
            <v>8.8580243827333707</v>
          </cell>
          <cell r="J322">
            <v>11.553244915672405</v>
          </cell>
          <cell r="K322">
            <v>4.0558157532884946</v>
          </cell>
          <cell r="L322">
            <v>4.0557730172081836</v>
          </cell>
          <cell r="M322">
            <v>0.92368212733919064</v>
          </cell>
          <cell r="N322">
            <v>0.30575395111345455</v>
          </cell>
          <cell r="O322">
            <v>0.16756077073440515</v>
          </cell>
          <cell r="P322">
            <v>0.20095070534379425</v>
          </cell>
        </row>
        <row r="323">
          <cell r="B323" t="str">
            <v>D-IH2R</v>
          </cell>
          <cell r="C323" t="str">
            <v>VAR_fin</v>
          </cell>
          <cell r="D323" t="str">
            <v>H2</v>
          </cell>
          <cell r="E323"/>
          <cell r="F323"/>
          <cell r="G323"/>
          <cell r="H323">
            <v>1.4524764626562942E-3</v>
          </cell>
          <cell r="I323">
            <v>8.8580243827333707</v>
          </cell>
          <cell r="J323">
            <v>11.553244915672405</v>
          </cell>
          <cell r="K323">
            <v>4.0558157532884946</v>
          </cell>
          <cell r="L323">
            <v>4.0557730172081836</v>
          </cell>
          <cell r="M323">
            <v>0.92368212733919064</v>
          </cell>
          <cell r="N323">
            <v>0.30575395111345455</v>
          </cell>
          <cell r="O323">
            <v>0.16756077073440515</v>
          </cell>
          <cell r="P323">
            <v>0.20095070534379425</v>
          </cell>
        </row>
        <row r="324">
          <cell r="B324" t="str">
            <v>D-IH2R</v>
          </cell>
          <cell r="C324" t="str">
            <v>VAR_ncap</v>
          </cell>
          <cell r="D324" t="str">
            <v>-</v>
          </cell>
          <cell r="E324"/>
          <cell r="F324"/>
          <cell r="G324"/>
          <cell r="H324">
            <v>1.6268868608586401E-4</v>
          </cell>
          <cell r="I324">
            <v>0.36565594092574599</v>
          </cell>
          <cell r="J324">
            <v>0.33027087274581701</v>
          </cell>
          <cell r="K324">
            <v>0.14289948949598899</v>
          </cell>
          <cell r="L324">
            <v>1.8193306338224101E-6</v>
          </cell>
          <cell r="M324">
            <v>1.0589448693402E-2</v>
          </cell>
          <cell r="N324">
            <v>2.73797093737577E-3</v>
          </cell>
          <cell r="O324">
            <v>5.4223950999191702E-3</v>
          </cell>
          <cell r="P324">
            <v>1.67025026449242E-3</v>
          </cell>
        </row>
        <row r="325">
          <cell r="B325" t="str">
            <v>D-IH2R</v>
          </cell>
          <cell r="C325" t="str">
            <v>VAR_cap</v>
          </cell>
          <cell r="D325" t="str">
            <v>-</v>
          </cell>
          <cell r="E325"/>
          <cell r="F325"/>
          <cell r="G325"/>
          <cell r="H325">
            <v>1.6268868608586401E-4</v>
          </cell>
          <cell r="I325">
            <v>0.36577945126801398</v>
          </cell>
          <cell r="J325">
            <v>0.40705750065274598</v>
          </cell>
          <cell r="K325">
            <v>0.14289948949598899</v>
          </cell>
          <cell r="L325">
            <v>0.142901308826622</v>
          </cell>
          <cell r="M325">
            <v>3.2547090261581799E-2</v>
          </cell>
          <cell r="N325">
            <v>1.0777291089359599E-2</v>
          </cell>
          <cell r="O325">
            <v>5.9073497781800804E-3</v>
          </cell>
          <cell r="P325">
            <v>7.0926453644115798E-3</v>
          </cell>
        </row>
        <row r="326">
          <cell r="B326" t="str">
            <v>ESOL-PV_E</v>
          </cell>
          <cell r="C326" t="str">
            <v>VAR_fout</v>
          </cell>
          <cell r="D326" t="str">
            <v>CELC_E</v>
          </cell>
          <cell r="E326"/>
          <cell r="F326"/>
          <cell r="G326"/>
          <cell r="H326">
            <v>8.8454183718761335E-6</v>
          </cell>
          <cell r="I326">
            <v>7.5965457098575489E-4</v>
          </cell>
          <cell r="J326">
            <v>1.7913926632903039E-3</v>
          </cell>
          <cell r="K326">
            <v>1.905475553516562E-3</v>
          </cell>
          <cell r="L326">
            <v>1.9101719261857702E-3</v>
          </cell>
          <cell r="M326">
            <v>1.9055534468351836E-3</v>
          </cell>
          <cell r="N326">
            <v>1.9090433908665874E-3</v>
          </cell>
          <cell r="O326">
            <v>1.1815592904185362E-3</v>
          </cell>
          <cell r="P326">
            <v>1.451396709914642E-3</v>
          </cell>
        </row>
        <row r="327">
          <cell r="B327" t="str">
            <v>ESOL-PV_E</v>
          </cell>
          <cell r="C327" t="str">
            <v>VAR_fin</v>
          </cell>
          <cell r="D327" t="str">
            <v>SOL</v>
          </cell>
          <cell r="E327"/>
          <cell r="F327"/>
          <cell r="G327"/>
          <cell r="H327">
            <v>8.8454183718761335E-6</v>
          </cell>
          <cell r="I327">
            <v>7.5965457098575489E-4</v>
          </cell>
          <cell r="J327">
            <v>1.7913926632903039E-3</v>
          </cell>
          <cell r="K327">
            <v>1.905475553516562E-3</v>
          </cell>
          <cell r="L327">
            <v>1.9101719261857702E-3</v>
          </cell>
          <cell r="M327">
            <v>1.9055534468351836E-3</v>
          </cell>
          <cell r="N327">
            <v>1.9090433908665874E-3</v>
          </cell>
          <cell r="O327">
            <v>1.1815592904185362E-3</v>
          </cell>
          <cell r="P327">
            <v>1.451396709914642E-3</v>
          </cell>
        </row>
        <row r="328">
          <cell r="B328" t="str">
            <v>ESOL-PV_E</v>
          </cell>
          <cell r="C328" t="str">
            <v>VAR_fin</v>
          </cell>
          <cell r="D328" t="str">
            <v>SOLPVC</v>
          </cell>
          <cell r="E328"/>
          <cell r="F328"/>
          <cell r="G328"/>
          <cell r="H328">
            <v>8.8454183718761301E-6</v>
          </cell>
          <cell r="I328">
            <v>7.59654570985755E-4</v>
          </cell>
          <cell r="J328">
            <v>1.7913926632903E-3</v>
          </cell>
          <cell r="K328">
            <v>1.9054755535165601E-3</v>
          </cell>
          <cell r="L328">
            <v>1.91017192618577E-3</v>
          </cell>
          <cell r="M328">
            <v>1.9055534468351799E-3</v>
          </cell>
          <cell r="N328">
            <v>1.90904339086659E-3</v>
          </cell>
          <cell r="O328">
            <v>1.1815592904185399E-3</v>
          </cell>
          <cell r="P328">
            <v>1.4513967099146401E-3</v>
          </cell>
        </row>
        <row r="329">
          <cell r="B329" t="str">
            <v>ESOL-PV_E</v>
          </cell>
          <cell r="C329" t="str">
            <v>VAR_ncap</v>
          </cell>
          <cell r="D329" t="str">
            <v>-</v>
          </cell>
          <cell r="E329"/>
          <cell r="F329"/>
          <cell r="G329"/>
          <cell r="H329">
            <v>2.5855445831390101E-6</v>
          </cell>
          <cell r="I329">
            <v>2.1640071383026299E-4</v>
          </cell>
          <cell r="J329">
            <v>2.9768421316375199E-4</v>
          </cell>
          <cell r="K329">
            <v>3.4764621696304302E-5</v>
          </cell>
          <cell r="L329">
            <v>1.9932081563358801E-6</v>
          </cell>
          <cell r="M329">
            <v>1.3720018398597001E-6</v>
          </cell>
          <cell r="N329">
            <v>2.7654258356655299E-6</v>
          </cell>
          <cell r="O329">
            <v>1.5140091510800599E-5</v>
          </cell>
          <cell r="P329">
            <v>3.6715856802809101E-4</v>
          </cell>
        </row>
        <row r="330">
          <cell r="B330" t="str">
            <v>ESOL-PV_E</v>
          </cell>
          <cell r="C330" t="str">
            <v>VAR_cap</v>
          </cell>
          <cell r="D330" t="str">
            <v>-</v>
          </cell>
          <cell r="E330"/>
          <cell r="F330"/>
          <cell r="G330"/>
          <cell r="H330">
            <v>2.5855445831390101E-6</v>
          </cell>
          <cell r="I330">
            <v>2.1898625841340201E-4</v>
          </cell>
          <cell r="J330">
            <v>5.1667047157715395E-4</v>
          </cell>
          <cell r="K330">
            <v>5.5143509327345804E-4</v>
          </cell>
          <cell r="L330">
            <v>5.5342830142979401E-4</v>
          </cell>
          <cell r="M330">
            <v>5.5410659327030502E-4</v>
          </cell>
          <cell r="N330">
            <v>5.5498018452218004E-4</v>
          </cell>
          <cell r="O330">
            <v>3.4544641826327602E-4</v>
          </cell>
          <cell r="P330">
            <v>4.2319391706705699E-4</v>
          </cell>
        </row>
        <row r="331">
          <cell r="B331" t="str">
            <v>EWSTINC</v>
          </cell>
          <cell r="C331" t="str">
            <v>VAR_fout</v>
          </cell>
          <cell r="D331" t="str">
            <v>ELC35</v>
          </cell>
          <cell r="E331">
            <v>6.5070009482746274</v>
          </cell>
          <cell r="F331">
            <v>7.3027682866204104</v>
          </cell>
          <cell r="G331">
            <v>7.411840247594828</v>
          </cell>
          <cell r="H331">
            <v>7.3981391106880778</v>
          </cell>
          <cell r="I331">
            <v>7.4918610686941944</v>
          </cell>
          <cell r="J331">
            <v>5.7387078267189802</v>
          </cell>
          <cell r="K331">
            <v>4.5214698590149274</v>
          </cell>
          <cell r="L331">
            <v>4.6999666631229138</v>
          </cell>
          <cell r="M331">
            <v>4.6534310283752687</v>
          </cell>
          <cell r="N331">
            <v>4.6534332324946952</v>
          </cell>
          <cell r="O331">
            <v>4.6534312356643301</v>
          </cell>
          <cell r="P331">
            <v>4.6534317478970841</v>
          </cell>
        </row>
        <row r="332">
          <cell r="B332" t="str">
            <v>EWSTINC</v>
          </cell>
          <cell r="C332" t="str">
            <v>VAR_fout</v>
          </cell>
          <cell r="D332" t="str">
            <v>CO2_E</v>
          </cell>
          <cell r="E332">
            <v>1689.2934426029799</v>
          </cell>
          <cell r="F332">
            <v>1895.88393754699</v>
          </cell>
          <cell r="G332">
            <v>1924.20029248693</v>
          </cell>
          <cell r="H332">
            <v>1920.6433173279099</v>
          </cell>
          <cell r="I332">
            <v>1944.97463222185</v>
          </cell>
          <cell r="J332">
            <v>1489.8355752140001</v>
          </cell>
          <cell r="K332">
            <v>1173.8263824575299</v>
          </cell>
          <cell r="L332">
            <v>1220.1662375001499</v>
          </cell>
          <cell r="M332">
            <v>1208.08504322164</v>
          </cell>
          <cell r="N332">
            <v>1208.08561543678</v>
          </cell>
          <cell r="O332">
            <v>1208.0850970363001</v>
          </cell>
          <cell r="P332">
            <v>1208.0852300178999</v>
          </cell>
        </row>
        <row r="333">
          <cell r="B333" t="str">
            <v>EWSTINC</v>
          </cell>
          <cell r="C333" t="str">
            <v>VAR_fin</v>
          </cell>
          <cell r="D333" t="str">
            <v>EWST</v>
          </cell>
          <cell r="E333">
            <v>18.203593131497644</v>
          </cell>
          <cell r="F333">
            <v>20.429783809773543</v>
          </cell>
          <cell r="G333">
            <v>20.734916944902313</v>
          </cell>
          <cell r="H333">
            <v>20.696587471205895</v>
          </cell>
          <cell r="I333">
            <v>20.958778364459565</v>
          </cell>
          <cell r="J333">
            <v>16.054262663943963</v>
          </cell>
          <cell r="K333">
            <v>12.648991190275142</v>
          </cell>
          <cell r="L333">
            <v>13.148343076510233</v>
          </cell>
          <cell r="M333">
            <v>13.018157793336604</v>
          </cell>
          <cell r="N333">
            <v>13.018163959448088</v>
          </cell>
          <cell r="O333">
            <v>13.01815837323598</v>
          </cell>
          <cell r="P333">
            <v>13.018159806227423</v>
          </cell>
        </row>
        <row r="334">
          <cell r="B334" t="str">
            <v>EWSTINC</v>
          </cell>
          <cell r="C334" t="str">
            <v>VAR_ncap</v>
          </cell>
          <cell r="D334" t="str">
            <v>-</v>
          </cell>
          <cell r="E334"/>
          <cell r="F334">
            <v>1.6924985173215699E-7</v>
          </cell>
          <cell r="G334">
            <v>1.1656460497539499E-6</v>
          </cell>
          <cell r="H334">
            <v>6.7314537555871398E-2</v>
          </cell>
          <cell r="I334">
            <v>0.186420904994655</v>
          </cell>
          <cell r="J334">
            <v>1.2076334793711799E-5</v>
          </cell>
          <cell r="K334">
            <v>4.6172473111252599E-6</v>
          </cell>
          <cell r="L334">
            <v>8.90071448473468E-3</v>
          </cell>
          <cell r="M334">
            <v>3.6733476231166001E-7</v>
          </cell>
          <cell r="N334">
            <v>1.39352750256515E-6</v>
          </cell>
          <cell r="O334">
            <v>0.14090926673329701</v>
          </cell>
          <cell r="P334">
            <v>3.3699783055016502E-2</v>
          </cell>
        </row>
        <row r="335">
          <cell r="B335" t="str">
            <v>EWSTINC</v>
          </cell>
          <cell r="C335" t="str">
            <v>VAR_cap</v>
          </cell>
          <cell r="D335" t="str">
            <v>-</v>
          </cell>
          <cell r="E335">
            <v>0.27650482637459783</v>
          </cell>
          <cell r="F335">
            <v>0.27650313599786969</v>
          </cell>
          <cell r="G335">
            <v>0.27650361790382399</v>
          </cell>
          <cell r="H335">
            <v>0.27599243695572728</v>
          </cell>
          <cell r="I335">
            <v>0.37463565499730228</v>
          </cell>
          <cell r="J335">
            <v>0.35069620142173596</v>
          </cell>
          <cell r="K335">
            <v>0.27936091963889964</v>
          </cell>
          <cell r="L335">
            <v>0.26740128548067121</v>
          </cell>
          <cell r="M335">
            <v>0.24459009337754228</v>
          </cell>
          <cell r="N335">
            <v>0.19533862129694146</v>
          </cell>
          <cell r="O335">
            <v>0.18284450044155551</v>
          </cell>
          <cell r="P335">
            <v>0.18351509131644289</v>
          </cell>
        </row>
        <row r="336">
          <cell r="B336" t="str">
            <v>D-IBIO</v>
          </cell>
          <cell r="C336" t="str">
            <v>VAR_fout</v>
          </cell>
          <cell r="D336" t="str">
            <v>IBIO</v>
          </cell>
          <cell r="E336">
            <v>0.43673317450886362</v>
          </cell>
          <cell r="F336">
            <v>0.55206707013440248</v>
          </cell>
          <cell r="G336">
            <v>2.851033402343754</v>
          </cell>
          <cell r="H336">
            <v>6.2893235779097001</v>
          </cell>
          <cell r="I336">
            <v>6.2893540018854521</v>
          </cell>
          <cell r="J336">
            <v>6.2893558940654746</v>
          </cell>
          <cell r="K336">
            <v>6.2893572315259778</v>
          </cell>
          <cell r="L336">
            <v>6.2893613550179941</v>
          </cell>
          <cell r="M336">
            <v>6.2893647677041544</v>
          </cell>
          <cell r="N336">
            <v>6.9679026553823675</v>
          </cell>
          <cell r="O336">
            <v>6.9679090746401249</v>
          </cell>
          <cell r="P336">
            <v>6.9679858479090448</v>
          </cell>
        </row>
        <row r="337">
          <cell r="B337" t="str">
            <v>D-IBIO</v>
          </cell>
          <cell r="C337" t="str">
            <v>VAR_fin</v>
          </cell>
          <cell r="D337" t="str">
            <v>BIO</v>
          </cell>
          <cell r="E337">
            <v>0.43673317450886362</v>
          </cell>
          <cell r="F337">
            <v>0.55206707013440248</v>
          </cell>
          <cell r="G337">
            <v>2.851033402343754</v>
          </cell>
          <cell r="H337">
            <v>6.2893235779097001</v>
          </cell>
          <cell r="I337">
            <v>6.2893540018854521</v>
          </cell>
          <cell r="J337">
            <v>6.2893558940654746</v>
          </cell>
          <cell r="K337">
            <v>6.2893572315259778</v>
          </cell>
          <cell r="L337">
            <v>6.2893613550179941</v>
          </cell>
          <cell r="M337">
            <v>6.2893647677041544</v>
          </cell>
          <cell r="N337">
            <v>6.9679026553823675</v>
          </cell>
          <cell r="O337">
            <v>6.9679090746401249</v>
          </cell>
          <cell r="P337">
            <v>6.9679858479090448</v>
          </cell>
        </row>
        <row r="338">
          <cell r="B338" t="str">
            <v>D-EWOD</v>
          </cell>
          <cell r="C338" t="str">
            <v>VAR_fout</v>
          </cell>
          <cell r="D338" t="str">
            <v>EWOD</v>
          </cell>
          <cell r="E338">
            <v>3.2142251010981706</v>
          </cell>
          <cell r="F338">
            <v>2.6185340684218983</v>
          </cell>
          <cell r="G338">
            <v>2.2890916032993887</v>
          </cell>
          <cell r="H338">
            <v>5.1544962860679071</v>
          </cell>
          <cell r="I338">
            <v>4.3264456793652046</v>
          </cell>
          <cell r="J338">
            <v>6.0555803548996447</v>
          </cell>
          <cell r="K338">
            <v>6.6113282909737459</v>
          </cell>
          <cell r="L338">
            <v>6.8881641968113732</v>
          </cell>
          <cell r="M338">
            <v>6.4593340218307889</v>
          </cell>
          <cell r="N338">
            <v>6.1335681043962618</v>
          </cell>
          <cell r="O338">
            <v>5.8705733715788924</v>
          </cell>
          <cell r="P338">
            <v>5.8858635787899853</v>
          </cell>
        </row>
        <row r="339">
          <cell r="B339" t="str">
            <v>D-EWOD</v>
          </cell>
          <cell r="C339" t="str">
            <v>VAR_fin</v>
          </cell>
          <cell r="D339" t="str">
            <v>WOD</v>
          </cell>
          <cell r="E339">
            <v>3.2142251010981706</v>
          </cell>
          <cell r="F339">
            <v>2.6185340684218983</v>
          </cell>
          <cell r="G339">
            <v>2.2890916032993887</v>
          </cell>
          <cell r="H339">
            <v>5.1544962860679071</v>
          </cell>
          <cell r="I339">
            <v>4.3264456793652046</v>
          </cell>
          <cell r="J339">
            <v>6.0555803548996447</v>
          </cell>
          <cell r="K339">
            <v>6.6113282909737459</v>
          </cell>
          <cell r="L339">
            <v>6.8881641968113732</v>
          </cell>
          <cell r="M339">
            <v>6.4593340218307889</v>
          </cell>
          <cell r="N339">
            <v>6.1335681043962618</v>
          </cell>
          <cell r="O339">
            <v>5.8705733715788924</v>
          </cell>
          <cell r="P339">
            <v>5.8858635787899853</v>
          </cell>
        </row>
        <row r="340">
          <cell r="B340" t="str">
            <v>HPLWOD</v>
          </cell>
          <cell r="C340" t="str">
            <v>VAR_fout</v>
          </cell>
          <cell r="D340" t="str">
            <v>LTH</v>
          </cell>
          <cell r="E340">
            <v>2.0301695132224609</v>
          </cell>
          <cell r="F340">
            <v>1.8322269070006991</v>
          </cell>
          <cell r="G340">
            <v>1.5709190803550983</v>
          </cell>
          <cell r="H340">
            <v>3.6052542153728182</v>
          </cell>
          <cell r="I340">
            <v>3.0216739808029698</v>
          </cell>
          <cell r="J340">
            <v>2.3381137872394415</v>
          </cell>
          <cell r="K340">
            <v>1.8091911243916827</v>
          </cell>
          <cell r="L340">
            <v>1.3999393879425233</v>
          </cell>
          <cell r="M340">
            <v>1.0832231385930202</v>
          </cell>
          <cell r="N340">
            <v>0.83818115638825474</v>
          </cell>
          <cell r="O340">
            <v>0.64856822945739812</v>
          </cell>
          <cell r="P340">
            <v>0.50189688243273434</v>
          </cell>
        </row>
        <row r="341">
          <cell r="B341" t="str">
            <v>HPLWOD</v>
          </cell>
          <cell r="C341" t="str">
            <v>VAR_fin</v>
          </cell>
          <cell r="D341" t="str">
            <v>EWOD</v>
          </cell>
          <cell r="E341">
            <v>2.9002421617463749</v>
          </cell>
          <cell r="F341">
            <v>2.617467010001</v>
          </cell>
          <cell r="G341">
            <v>2.2441701147929987</v>
          </cell>
          <cell r="H341">
            <v>5.1503631648183106</v>
          </cell>
          <cell r="I341">
            <v>4.3166771154328112</v>
          </cell>
          <cell r="J341">
            <v>3.3401625531992014</v>
          </cell>
          <cell r="K341">
            <v>2.5845587491309723</v>
          </cell>
          <cell r="L341">
            <v>1.9999134113464614</v>
          </cell>
          <cell r="M341">
            <v>1.5474616265614582</v>
          </cell>
          <cell r="N341">
            <v>1.1974016519832227</v>
          </cell>
          <cell r="O341">
            <v>0.9265260420819964</v>
          </cell>
          <cell r="P341">
            <v>0.7169955463324772</v>
          </cell>
        </row>
        <row r="342">
          <cell r="B342" t="str">
            <v>HPLWOD</v>
          </cell>
          <cell r="C342" t="str">
            <v>VAR_ncap</v>
          </cell>
          <cell r="D342" t="str">
            <v>-</v>
          </cell>
          <cell r="E342">
            <v>0.257508443754289</v>
          </cell>
          <cell r="F342">
            <v>1.58264464641667E-6</v>
          </cell>
          <cell r="G342">
            <v>3.3742670071719001E-6</v>
          </cell>
          <cell r="H342">
            <v>0.19977633333259601</v>
          </cell>
          <cell r="I342">
            <v>5.3509775026398402E-6</v>
          </cell>
          <cell r="J342">
            <v>3.3318340052178502E-5</v>
          </cell>
          <cell r="K342">
            <v>9.4877007127174506E-2</v>
          </cell>
          <cell r="L342">
            <v>8.2653245870759298E-2</v>
          </cell>
          <cell r="M342">
            <v>2.56196679844876E-6</v>
          </cell>
          <cell r="N342">
            <v>5.66733809436673E-6</v>
          </cell>
          <cell r="O342">
            <v>1.1247197069815999E-5</v>
          </cell>
          <cell r="P342">
            <v>6.3684172175533904E-2</v>
          </cell>
        </row>
        <row r="343">
          <cell r="B343" t="str">
            <v>HPLWOD</v>
          </cell>
          <cell r="C343" t="str">
            <v>VAR_cap</v>
          </cell>
          <cell r="D343" t="str">
            <v>-</v>
          </cell>
          <cell r="E343">
            <v>0.257508443754289</v>
          </cell>
          <cell r="F343">
            <v>0.257510026398935</v>
          </cell>
          <cell r="G343">
            <v>0.25751340066594203</v>
          </cell>
          <cell r="H343">
            <v>0.45728973399853801</v>
          </cell>
          <cell r="I343">
            <v>0.45729508497603999</v>
          </cell>
          <cell r="J343">
            <v>0.306652392719024</v>
          </cell>
          <cell r="K343">
            <v>0.23136077476078201</v>
          </cell>
          <cell r="L343">
            <v>0.17756892231548899</v>
          </cell>
          <cell r="M343">
            <v>0.177563343122423</v>
          </cell>
          <cell r="N343">
            <v>0.17753848230282701</v>
          </cell>
          <cell r="O343">
            <v>8.2672722372721899E-2</v>
          </cell>
          <cell r="P343">
            <v>6.3703648677496505E-2</v>
          </cell>
        </row>
        <row r="344">
          <cell r="B344" t="str">
            <v>ENGA-GTCC</v>
          </cell>
          <cell r="C344" t="str">
            <v>VAR_fout</v>
          </cell>
          <cell r="D344" t="str">
            <v>ELC13</v>
          </cell>
          <cell r="E344"/>
          <cell r="F344"/>
          <cell r="G344"/>
          <cell r="H344"/>
          <cell r="I344"/>
          <cell r="J344">
            <v>1.7233344502097225E-5</v>
          </cell>
          <cell r="K344">
            <v>1.620176807335882E-5</v>
          </cell>
          <cell r="L344">
            <v>2.1297757271287229E-4</v>
          </cell>
          <cell r="M344">
            <v>1.9417200143920603E-3</v>
          </cell>
          <cell r="N344">
            <v>1.6028681079593118E-3</v>
          </cell>
          <cell r="O344">
            <v>1.7519605533063952E-3</v>
          </cell>
          <cell r="P344">
            <v>2.7732574449446773E-3</v>
          </cell>
        </row>
        <row r="345">
          <cell r="B345" t="str">
            <v>ENGA-GTCC</v>
          </cell>
          <cell r="C345" t="str">
            <v>VAR_fout</v>
          </cell>
          <cell r="D345" t="str">
            <v>CO2_E</v>
          </cell>
          <cell r="E345"/>
          <cell r="F345"/>
          <cell r="G345"/>
          <cell r="H345"/>
          <cell r="I345"/>
          <cell r="J345">
            <v>2.0879068049608298E-3</v>
          </cell>
          <cell r="K345">
            <v>2.0515687167056299E-3</v>
          </cell>
          <cell r="L345">
            <v>3.15216878495269E-2</v>
          </cell>
          <cell r="M345">
            <v>0.19986220555560499</v>
          </cell>
          <cell r="N345">
            <v>0.17571607366332301</v>
          </cell>
          <cell r="O345">
            <v>0.189889625612567</v>
          </cell>
          <cell r="P345">
            <v>0.30466348083911299</v>
          </cell>
        </row>
        <row r="346">
          <cell r="B346" t="str">
            <v>ENGA-GTCC</v>
          </cell>
          <cell r="C346" t="str">
            <v>VAR_fin</v>
          </cell>
          <cell r="D346" t="str">
            <v>ENGA</v>
          </cell>
          <cell r="E346"/>
          <cell r="F346"/>
          <cell r="G346"/>
          <cell r="H346"/>
          <cell r="I346"/>
          <cell r="J346">
            <v>3.7019624201433182E-5</v>
          </cell>
          <cell r="K346">
            <v>3.6375331856482747E-5</v>
          </cell>
          <cell r="L346">
            <v>5.5889517463700246E-4</v>
          </cell>
          <cell r="M346">
            <v>3.5436561268724393E-3</v>
          </cell>
          <cell r="N346">
            <v>3.1155332209809108E-3</v>
          </cell>
          <cell r="O346">
            <v>3.3668373335561455E-3</v>
          </cell>
          <cell r="P346">
            <v>5.4018347666509462E-3</v>
          </cell>
        </row>
        <row r="347">
          <cell r="B347" t="str">
            <v>ENGA-GTCC</v>
          </cell>
          <cell r="C347" t="str">
            <v>VAR_fin</v>
          </cell>
          <cell r="D347" t="str">
            <v>GTC</v>
          </cell>
          <cell r="E347"/>
          <cell r="F347"/>
          <cell r="G347"/>
          <cell r="H347"/>
          <cell r="I347"/>
          <cell r="J347">
            <v>5.8679833006767399E-6</v>
          </cell>
          <cell r="K347">
            <v>7.0904647590951047E-6</v>
          </cell>
          <cell r="L347">
            <v>1.539178434672303E-5</v>
          </cell>
          <cell r="M347">
            <v>3.0566889802092909E-4</v>
          </cell>
          <cell r="N347">
            <v>3.4602368563399716E-4</v>
          </cell>
          <cell r="O347">
            <v>4.5271484506300639E-4</v>
          </cell>
          <cell r="P347">
            <v>5.6385604789856755E-4</v>
          </cell>
        </row>
        <row r="348">
          <cell r="B348" t="str">
            <v>ENGA-GTCC</v>
          </cell>
          <cell r="C348" t="str">
            <v>VAR_ncap</v>
          </cell>
          <cell r="D348" t="str">
            <v>-</v>
          </cell>
          <cell r="E348"/>
          <cell r="F348"/>
          <cell r="G348"/>
          <cell r="H348"/>
          <cell r="I348"/>
          <cell r="J348">
            <v>1.52316286642191E-5</v>
          </cell>
          <cell r="K348">
            <v>1.55721555234712E-5</v>
          </cell>
          <cell r="L348">
            <v>2.40878366414487E-4</v>
          </cell>
          <cell r="M348">
            <v>9.0996777795921698E-5</v>
          </cell>
          <cell r="N348">
            <v>2.8837670197739202E-6</v>
          </cell>
          <cell r="O348">
            <v>2.2542239262090101E-4</v>
          </cell>
        </row>
        <row r="349">
          <cell r="B349" t="str">
            <v>ENGA-GTCC</v>
          </cell>
          <cell r="C349" t="str">
            <v>VAR_cap</v>
          </cell>
          <cell r="D349" t="str">
            <v>-</v>
          </cell>
          <cell r="E349"/>
          <cell r="F349"/>
          <cell r="G349"/>
          <cell r="H349"/>
          <cell r="I349"/>
          <cell r="J349">
            <v>5.8679833006767399E-6</v>
          </cell>
          <cell r="K349">
            <v>7.0904647590950988E-6</v>
          </cell>
          <cell r="L349">
            <v>1.5391784346723098E-5</v>
          </cell>
          <cell r="M349">
            <v>3.0566889802092942E-4</v>
          </cell>
          <cell r="N349">
            <v>3.4602368563399629E-4</v>
          </cell>
          <cell r="O349">
            <v>4.5271484506300628E-4</v>
          </cell>
          <cell r="P349">
            <v>5.6385604789856777E-4</v>
          </cell>
        </row>
        <row r="350">
          <cell r="B350" t="str">
            <v>D-SNGA</v>
          </cell>
          <cell r="C350" t="str">
            <v>VAR_fout</v>
          </cell>
          <cell r="D350" t="str">
            <v>CO2</v>
          </cell>
          <cell r="E350">
            <v>1522.2122168548799</v>
          </cell>
          <cell r="F350">
            <v>1414.5065820494499</v>
          </cell>
          <cell r="G350">
            <v>1660.4724249875801</v>
          </cell>
          <cell r="H350">
            <v>1611.89655269787</v>
          </cell>
          <cell r="I350">
            <v>1613.1656136726001</v>
          </cell>
          <cell r="J350">
            <v>1568.52942539737</v>
          </cell>
          <cell r="K350">
            <v>1294.5739835404099</v>
          </cell>
          <cell r="L350">
            <v>386.93669401710099</v>
          </cell>
          <cell r="M350">
            <v>186.99087114188899</v>
          </cell>
          <cell r="N350">
            <v>92.200903777229996</v>
          </cell>
          <cell r="O350">
            <v>56.833552450862101</v>
          </cell>
          <cell r="P350">
            <v>36.283702806461903</v>
          </cell>
        </row>
        <row r="351">
          <cell r="B351" t="str">
            <v>D-SNGA</v>
          </cell>
          <cell r="C351" t="str">
            <v>VAR_fout</v>
          </cell>
          <cell r="D351" t="str">
            <v>SNGA</v>
          </cell>
          <cell r="E351">
            <v>27.209668166425239</v>
          </cell>
          <cell r="F351">
            <v>28.488359742696233</v>
          </cell>
          <cell r="G351">
            <v>29.358519029256414</v>
          </cell>
          <cell r="H351">
            <v>28.488820641788362</v>
          </cell>
          <cell r="I351">
            <v>28.511276199217995</v>
          </cell>
          <cell r="J351">
            <v>27.815599469065873</v>
          </cell>
          <cell r="K351">
            <v>22.972605788778676</v>
          </cell>
          <cell r="L351">
            <v>7.0188313074903679</v>
          </cell>
          <cell r="M351">
            <v>5.030631498163074</v>
          </cell>
          <cell r="N351">
            <v>3.3555910626842573</v>
          </cell>
          <cell r="O351">
            <v>2.7305862493212341</v>
          </cell>
          <cell r="P351">
            <v>2.3674199593629823</v>
          </cell>
        </row>
        <row r="352">
          <cell r="B352" t="str">
            <v>D-SNGA</v>
          </cell>
          <cell r="C352" t="str">
            <v>VAR_fout</v>
          </cell>
          <cell r="D352" t="str">
            <v>RSH2</v>
          </cell>
          <cell r="E352"/>
          <cell r="F352"/>
          <cell r="G352"/>
          <cell r="H352">
            <v>1.3080930360863656E-3</v>
          </cell>
          <cell r="I352">
            <v>2.2550366691823552E-2</v>
          </cell>
          <cell r="J352">
            <v>0.20607520911338151</v>
          </cell>
          <cell r="K352">
            <v>0.53023449525270372</v>
          </cell>
          <cell r="L352">
            <v>0.2173277647691518</v>
          </cell>
          <cell r="M352">
            <v>0.15499593583341731</v>
          </cell>
          <cell r="N352">
            <v>6.2365666670178961E-2</v>
          </cell>
          <cell r="O352">
            <v>4.4517364974606496E-2</v>
          </cell>
          <cell r="P352">
            <v>2.5941592480788714E-2</v>
          </cell>
        </row>
        <row r="353">
          <cell r="B353" t="str">
            <v>D-SNGA</v>
          </cell>
          <cell r="C353" t="str">
            <v>VAR_fin</v>
          </cell>
          <cell r="D353" t="str">
            <v>NGA</v>
          </cell>
          <cell r="E353">
            <v>26.989578313029735</v>
          </cell>
          <cell r="F353">
            <v>25.079903937047018</v>
          </cell>
          <cell r="G353">
            <v>29.441000443042139</v>
          </cell>
          <cell r="H353">
            <v>28.579726111664453</v>
          </cell>
          <cell r="I353">
            <v>28.6022271927765</v>
          </cell>
          <cell r="J353">
            <v>27.810805414846982</v>
          </cell>
          <cell r="K353">
            <v>22.953439424475331</v>
          </cell>
          <cell r="L353">
            <v>6.8605796811542703</v>
          </cell>
          <cell r="M353">
            <v>3.3154409776930605</v>
          </cell>
          <cell r="N353">
            <v>1.6347677974686159</v>
          </cell>
          <cell r="O353">
            <v>1.0076871001925891</v>
          </cell>
          <cell r="P353">
            <v>0.64332806394435904</v>
          </cell>
        </row>
        <row r="354">
          <cell r="B354" t="str">
            <v>D-SNGA</v>
          </cell>
          <cell r="C354" t="str">
            <v>VAR_fin</v>
          </cell>
          <cell r="D354" t="str">
            <v>BNGA</v>
          </cell>
          <cell r="E354">
            <v>0.30701439230464378</v>
          </cell>
          <cell r="F354">
            <v>3.4994652777149953</v>
          </cell>
          <cell r="G354">
            <v>1.1307886181644062E-2</v>
          </cell>
          <cell r="H354">
            <v>2.0317893087964259E-4</v>
          </cell>
          <cell r="I354">
            <v>2.9757594658628858E-4</v>
          </cell>
          <cell r="J354">
            <v>9.4466596423385438E-2</v>
          </cell>
          <cell r="K354">
            <v>9.4469431978663282E-2</v>
          </cell>
          <cell r="L354">
            <v>0.18158843552060508</v>
          </cell>
          <cell r="M354">
            <v>1.7319246024090065</v>
          </cell>
          <cell r="N354">
            <v>1.7319300398906645</v>
          </cell>
          <cell r="O354">
            <v>1.7319168520966164</v>
          </cell>
          <cell r="P354">
            <v>1.7319216381871485</v>
          </cell>
        </row>
        <row r="355">
          <cell r="B355" t="str">
            <v>D-SNGA</v>
          </cell>
          <cell r="C355" t="str">
            <v>VAR_fin</v>
          </cell>
          <cell r="D355" t="str">
            <v>H2</v>
          </cell>
          <cell r="E355"/>
          <cell r="F355"/>
          <cell r="G355"/>
          <cell r="H355">
            <v>1.3067255565698634E-3</v>
          </cell>
          <cell r="I355">
            <v>2.2549428019437264E-2</v>
          </cell>
          <cell r="J355">
            <v>0.20607520911338423</v>
          </cell>
          <cell r="K355">
            <v>0.53023358113803121</v>
          </cell>
          <cell r="L355">
            <v>0.21732524013939933</v>
          </cell>
          <cell r="M355">
            <v>0.15499497490582825</v>
          </cell>
          <cell r="N355">
            <v>6.2365597799956221E-2</v>
          </cell>
          <cell r="O355">
            <v>4.4517212481915557E-2</v>
          </cell>
          <cell r="P355">
            <v>2.5938216443376655E-2</v>
          </cell>
        </row>
        <row r="356">
          <cell r="B356" t="str">
            <v>D-SNGA</v>
          </cell>
          <cell r="C356" t="str">
            <v>VAR_ncap</v>
          </cell>
          <cell r="D356" t="str">
            <v>-</v>
          </cell>
          <cell r="E356">
            <v>2.7417058961187002E-7</v>
          </cell>
          <cell r="F356">
            <v>1.2030281219697899E-7</v>
          </cell>
          <cell r="G356">
            <v>2.0280503456186301E-7</v>
          </cell>
          <cell r="H356">
            <v>2.3552775272672901E-7</v>
          </cell>
          <cell r="I356">
            <v>3.8155186067710702E-7</v>
          </cell>
          <cell r="J356">
            <v>5.6140033634284695E-7</v>
          </cell>
          <cell r="K356">
            <v>9.6402134707506897E-7</v>
          </cell>
          <cell r="L356">
            <v>0.48286752870445998</v>
          </cell>
          <cell r="M356">
            <v>5.1882234318880604E-7</v>
          </cell>
          <cell r="N356">
            <v>1.4248399555970101E-6</v>
          </cell>
          <cell r="O356">
            <v>1.7191324153586599E-6</v>
          </cell>
          <cell r="P356">
            <v>7.6361718704494192E-6</v>
          </cell>
        </row>
        <row r="357">
          <cell r="B357" t="str">
            <v>D-SNGA</v>
          </cell>
          <cell r="C357" t="str">
            <v>VAR_cap</v>
          </cell>
          <cell r="D357" t="str">
            <v>-</v>
          </cell>
          <cell r="E357">
            <v>2.23505247579573</v>
          </cell>
          <cell r="F357">
            <v>2.2350525960985421</v>
          </cell>
          <cell r="G357">
            <v>2.2350527989035767</v>
          </cell>
          <cell r="H357">
            <v>2.2350530344313291</v>
          </cell>
          <cell r="I357">
            <v>2.2350534159831899</v>
          </cell>
          <cell r="J357">
            <v>2.2350539773835263</v>
          </cell>
          <cell r="K357">
            <v>2.2350549414048735</v>
          </cell>
          <cell r="L357">
            <v>1.2463579260735989</v>
          </cell>
          <cell r="M357">
            <v>0.48287078730653599</v>
          </cell>
          <cell r="N357">
            <v>0.48287195041138697</v>
          </cell>
          <cell r="O357">
            <v>0.48287329525616601</v>
          </cell>
          <cell r="P357">
            <v>0.48288073464458803</v>
          </cell>
        </row>
        <row r="358">
          <cell r="B358" t="str">
            <v>RHES-CHPWOD</v>
          </cell>
          <cell r="C358" t="str">
            <v>VAR_fout</v>
          </cell>
          <cell r="D358" t="str">
            <v>RHES_KEV_WOD_ELC_CHP</v>
          </cell>
          <cell r="E358"/>
          <cell r="F358"/>
          <cell r="G358"/>
          <cell r="H358">
            <v>2.5234520642088468E-4</v>
          </cell>
          <cell r="I358">
            <v>4.1361495194673447E-4</v>
          </cell>
          <cell r="J358">
            <v>1.7191829282697574E-3</v>
          </cell>
          <cell r="K358">
            <v>3.0560750166411725E-3</v>
          </cell>
          <cell r="L358">
            <v>3.4196428103593084E-3</v>
          </cell>
          <cell r="M358">
            <v>2.2355509105463438E-3</v>
          </cell>
          <cell r="N358">
            <v>1.6307817808991934E-3</v>
          </cell>
          <cell r="O358">
            <v>2.4723548882671408E-3</v>
          </cell>
          <cell r="P358">
            <v>2.3772154317889794E-3</v>
          </cell>
        </row>
        <row r="359">
          <cell r="B359" t="str">
            <v>RHES-CHPWOD</v>
          </cell>
          <cell r="C359" t="str">
            <v>VAR_fout</v>
          </cell>
          <cell r="D359" t="str">
            <v>RHES_LTH_CHPWOD</v>
          </cell>
          <cell r="E359"/>
          <cell r="F359"/>
          <cell r="G359"/>
          <cell r="H359">
            <v>6.8122299933763846E-4</v>
          </cell>
          <cell r="I359">
            <v>1.0935117469723578E-3</v>
          </cell>
          <cell r="J359">
            <v>4.4492719502423851E-3</v>
          </cell>
          <cell r="K359">
            <v>7.7522413445529903E-3</v>
          </cell>
          <cell r="L359">
            <v>8.4988943851626066E-3</v>
          </cell>
          <cell r="M359">
            <v>5.5560513582970173E-3</v>
          </cell>
          <cell r="N359">
            <v>4.0530087174962459E-3</v>
          </cell>
          <cell r="O359">
            <v>6.1445841695422871E-3</v>
          </cell>
          <cell r="P359">
            <v>5.9081325173345805E-3</v>
          </cell>
        </row>
        <row r="360">
          <cell r="B360" t="str">
            <v>RHES-CHPWOD</v>
          </cell>
          <cell r="C360" t="str">
            <v>VAR_fin</v>
          </cell>
          <cell r="D360" t="str">
            <v>RWOD</v>
          </cell>
          <cell r="E360"/>
          <cell r="F360"/>
          <cell r="G360"/>
          <cell r="H360">
            <v>1.4932960148762481E-3</v>
          </cell>
          <cell r="I360">
            <v>2.305001034122098E-3</v>
          </cell>
          <cell r="J360">
            <v>7.4823930155814306E-3</v>
          </cell>
          <cell r="K360">
            <v>1.2151686014982685E-2</v>
          </cell>
          <cell r="L360">
            <v>1.3156530693452653E-2</v>
          </cell>
          <cell r="M360">
            <v>8.7364601846032022E-3</v>
          </cell>
          <cell r="N360">
            <v>6.7958578749733774E-3</v>
          </cell>
          <cell r="O360">
            <v>9.6365407421391356E-3</v>
          </cell>
          <cell r="P360">
            <v>1.061989964445287E-2</v>
          </cell>
        </row>
        <row r="361">
          <cell r="B361" t="str">
            <v>RHES-CHPWOD</v>
          </cell>
          <cell r="C361" t="str">
            <v>VAR_ncap</v>
          </cell>
          <cell r="D361" t="str">
            <v>-</v>
          </cell>
          <cell r="E361"/>
          <cell r="F361"/>
          <cell r="G361"/>
          <cell r="H361">
            <v>2.2448391213321001E-5</v>
          </cell>
          <cell r="I361">
            <v>1.46988062630706E-5</v>
          </cell>
          <cell r="J361">
            <v>1.19973614418391E-4</v>
          </cell>
          <cell r="K361">
            <v>1.3697325080999E-4</v>
          </cell>
          <cell r="L361">
            <v>4.7171992717014603E-5</v>
          </cell>
          <cell r="M361">
            <v>1.43087951235832E-5</v>
          </cell>
          <cell r="N361">
            <v>8.36674087662534E-5</v>
          </cell>
          <cell r="O361">
            <v>1.18013265463834E-4</v>
          </cell>
          <cell r="P361">
            <v>1.0040617191951E-5</v>
          </cell>
        </row>
        <row r="362">
          <cell r="B362" t="str">
            <v>RHES-CHPWOD</v>
          </cell>
          <cell r="C362" t="str">
            <v>VAR_cap</v>
          </cell>
          <cell r="D362" t="str">
            <v>-</v>
          </cell>
          <cell r="E362"/>
          <cell r="F362"/>
          <cell r="G362"/>
          <cell r="H362">
            <v>2.2448391213321001E-5</v>
          </cell>
          <cell r="I362">
            <v>3.7133284680999455E-5</v>
          </cell>
          <cell r="J362">
            <v>1.5279321820905681E-4</v>
          </cell>
          <cell r="K362">
            <v>2.7160530447634324E-4</v>
          </cell>
          <cell r="L362">
            <v>3.0403562094666179E-4</v>
          </cell>
          <cell r="M362">
            <v>1.98630650471001E-4</v>
          </cell>
          <cell r="N362">
            <v>1.450651912807314E-4</v>
          </cell>
          <cell r="O362">
            <v>2.1967055993388343E-4</v>
          </cell>
          <cell r="P362">
            <v>2.1163602545664443E-4</v>
          </cell>
        </row>
        <row r="363">
          <cell r="B363" t="str">
            <v>G-INTC-RES</v>
          </cell>
          <cell r="C363" t="str">
            <v>VAR_fout</v>
          </cell>
          <cell r="D363" t="str">
            <v>RHNS_ELC</v>
          </cell>
          <cell r="E363">
            <v>12.487984002627163</v>
          </cell>
          <cell r="F363">
            <v>14.930326354482311</v>
          </cell>
          <cell r="G363">
            <v>14.926245291368218</v>
          </cell>
          <cell r="H363">
            <v>15.594248271984116</v>
          </cell>
          <cell r="I363">
            <v>17.639068652538608</v>
          </cell>
          <cell r="J363">
            <v>19.67821076587478</v>
          </cell>
          <cell r="K363">
            <v>19.604019051444102</v>
          </cell>
          <cell r="L363">
            <v>21.532778491309656</v>
          </cell>
          <cell r="M363">
            <v>21.988038907698755</v>
          </cell>
          <cell r="N363">
            <v>21.864374419671485</v>
          </cell>
          <cell r="O363">
            <v>21.903167796996403</v>
          </cell>
          <cell r="P363">
            <v>21.840312223897389</v>
          </cell>
        </row>
        <row r="364">
          <cell r="B364" t="str">
            <v>G-INTC-RES</v>
          </cell>
          <cell r="C364" t="str">
            <v>VAR_fout</v>
          </cell>
          <cell r="D364" t="str">
            <v>ELC35</v>
          </cell>
          <cell r="E364">
            <v>43.038919468466979</v>
          </cell>
          <cell r="F364">
            <v>2.924681104676008E-3</v>
          </cell>
          <cell r="G364">
            <v>4.1581786696746658E-3</v>
          </cell>
          <cell r="H364">
            <v>1.6163382848351092E-3</v>
          </cell>
          <cell r="I364">
            <v>1.9481828920699086E-2</v>
          </cell>
          <cell r="J364">
            <v>2.7371739444490314E-3</v>
          </cell>
          <cell r="K364">
            <v>2.6859848715788137E-3</v>
          </cell>
          <cell r="L364">
            <v>6.409201324311384E-3</v>
          </cell>
          <cell r="M364">
            <v>7.8458161754920222E-3</v>
          </cell>
          <cell r="N364">
            <v>5.1608246624930257E-2</v>
          </cell>
          <cell r="O364">
            <v>0.19273240544865133</v>
          </cell>
          <cell r="P364">
            <v>0.46887770776707555</v>
          </cell>
        </row>
        <row r="365">
          <cell r="B365" t="str">
            <v>G-INTC-RES</v>
          </cell>
          <cell r="C365" t="str">
            <v>VAR_fout</v>
          </cell>
          <cell r="D365" t="str">
            <v>RHES_ELC</v>
          </cell>
          <cell r="E365">
            <v>21.981923908120802</v>
          </cell>
          <cell r="F365">
            <v>18.58671067402766</v>
          </cell>
          <cell r="G365">
            <v>18.309129735039679</v>
          </cell>
          <cell r="H365">
            <v>16.672690659284591</v>
          </cell>
          <cell r="I365">
            <v>17.812472306763567</v>
          </cell>
          <cell r="J365">
            <v>19.053391031538318</v>
          </cell>
          <cell r="K365">
            <v>19.220581234163134</v>
          </cell>
          <cell r="L365">
            <v>21.457183842440724</v>
          </cell>
          <cell r="M365">
            <v>22.22267038504263</v>
          </cell>
          <cell r="N365">
            <v>21.876313742366026</v>
          </cell>
          <cell r="O365">
            <v>21.780071829140901</v>
          </cell>
          <cell r="P365">
            <v>21.269808407825263</v>
          </cell>
        </row>
        <row r="366">
          <cell r="B366" t="str">
            <v>G-INTC-RES</v>
          </cell>
          <cell r="C366" t="str">
            <v>VAR_fout</v>
          </cell>
          <cell r="D366" t="str">
            <v>RHNM_ELC</v>
          </cell>
          <cell r="E366">
            <v>11.792750177730518</v>
          </cell>
          <cell r="F366">
            <v>15.014823790633047</v>
          </cell>
          <cell r="G366">
            <v>14.583622631984397</v>
          </cell>
          <cell r="H366">
            <v>14.917230950635277</v>
          </cell>
          <cell r="I366">
            <v>16.550233570910649</v>
          </cell>
          <cell r="J366">
            <v>18.360088861129821</v>
          </cell>
          <cell r="K366">
            <v>18.34121536120735</v>
          </cell>
          <cell r="L366">
            <v>20.454988022444219</v>
          </cell>
          <cell r="M366">
            <v>20.990983823935668</v>
          </cell>
          <cell r="N366">
            <v>20.933396363875641</v>
          </cell>
          <cell r="O366">
            <v>20.807285725815081</v>
          </cell>
          <cell r="P366">
            <v>20.654333644210595</v>
          </cell>
        </row>
        <row r="367">
          <cell r="B367" t="str">
            <v>G-INTC-RES</v>
          </cell>
          <cell r="C367" t="str">
            <v>VAR_fout</v>
          </cell>
          <cell r="D367" t="str">
            <v>RHEM_ELC</v>
          </cell>
          <cell r="E367">
            <v>22.994031434697277</v>
          </cell>
          <cell r="F367">
            <v>19.423744891448774</v>
          </cell>
          <cell r="G367">
            <v>18.980479544482442</v>
          </cell>
          <cell r="H367">
            <v>18.491899801917274</v>
          </cell>
          <cell r="I367">
            <v>20.723563260046472</v>
          </cell>
          <cell r="J367">
            <v>21.977981508351601</v>
          </cell>
          <cell r="K367">
            <v>22.182530681812338</v>
          </cell>
          <cell r="L367">
            <v>24.223342645623191</v>
          </cell>
          <cell r="M367">
            <v>25.444682282243004</v>
          </cell>
          <cell r="N367">
            <v>25.067533534820704</v>
          </cell>
          <cell r="O367">
            <v>24.998849920803956</v>
          </cell>
          <cell r="P367">
            <v>23.783987240371196</v>
          </cell>
        </row>
        <row r="368">
          <cell r="B368" t="str">
            <v>G-INTC-RES</v>
          </cell>
          <cell r="C368" t="str">
            <v>VAR_fin</v>
          </cell>
          <cell r="D368" t="str">
            <v>ELC5</v>
          </cell>
          <cell r="E368">
            <v>112.29557609710209</v>
          </cell>
          <cell r="F368">
            <v>67.958530391696442</v>
          </cell>
          <cell r="G368">
            <v>66.80363538154441</v>
          </cell>
          <cell r="H368">
            <v>65.67768602210613</v>
          </cell>
          <cell r="I368">
            <v>72.744819619179978</v>
          </cell>
          <cell r="J368">
            <v>79.072409340838988</v>
          </cell>
          <cell r="K368">
            <v>79.351032313498507</v>
          </cell>
          <cell r="L368">
            <v>87.674702203142189</v>
          </cell>
          <cell r="M368">
            <v>90.654221215095461</v>
          </cell>
          <cell r="N368">
            <v>89.793226307358736</v>
          </cell>
          <cell r="O368">
            <v>89.682107678204943</v>
          </cell>
          <cell r="P368">
            <v>88.0173192240715</v>
          </cell>
        </row>
        <row r="369">
          <cell r="B369" t="str">
            <v>G-INTC-RES</v>
          </cell>
          <cell r="C369" t="str">
            <v>VAR_ncap</v>
          </cell>
          <cell r="D369" t="str">
            <v>-</v>
          </cell>
          <cell r="E369">
            <v>3.86725832522203E-8</v>
          </cell>
          <cell r="F369">
            <v>4.0397735313701802E-8</v>
          </cell>
          <cell r="G369">
            <v>3.1106619920387003E-8</v>
          </cell>
          <cell r="H369">
            <v>5.1573368512283203E-8</v>
          </cell>
          <cell r="I369">
            <v>7.0993477789566105E-8</v>
          </cell>
          <cell r="J369">
            <v>8.6373487520104999E-8</v>
          </cell>
          <cell r="K369">
            <v>1.22975691171148E-7</v>
          </cell>
          <cell r="L369">
            <v>1.62295743815448E-7</v>
          </cell>
          <cell r="M369">
            <v>2.1629373343990799E-7</v>
          </cell>
          <cell r="N369">
            <v>3.84338276686185E-7</v>
          </cell>
          <cell r="O369">
            <v>8.7813849121560205E-7</v>
          </cell>
        </row>
        <row r="370">
          <cell r="B370" t="str">
            <v>G-INTC-RES</v>
          </cell>
          <cell r="C370" t="str">
            <v>VAR_cap</v>
          </cell>
          <cell r="D370" t="str">
            <v>-</v>
          </cell>
          <cell r="E370">
            <v>4.3300925142827298</v>
          </cell>
          <cell r="F370">
            <v>4.3300925268566237</v>
          </cell>
          <cell r="G370">
            <v>4.3300925933530481</v>
          </cell>
          <cell r="H370">
            <v>4.3300926528347858</v>
          </cell>
          <cell r="I370">
            <v>4.3300926931295356</v>
          </cell>
          <cell r="J370">
            <v>4.3300927803018912</v>
          </cell>
          <cell r="K370">
            <v>4.3300928926114448</v>
          </cell>
          <cell r="L370">
            <v>4.3300929563756929</v>
          </cell>
          <cell r="M370">
            <v>4.3300932376739434</v>
          </cell>
          <cell r="N370">
            <v>4.3300934275206977</v>
          </cell>
          <cell r="O370">
            <v>4.330094142117475</v>
          </cell>
          <cell r="P370">
            <v>4.3300945974419385</v>
          </cell>
        </row>
        <row r="371">
          <cell r="B371" t="str">
            <v>SCOM-CHPNGA</v>
          </cell>
          <cell r="C371" t="str">
            <v>VAR_fout</v>
          </cell>
          <cell r="D371" t="str">
            <v>CO2_S</v>
          </cell>
          <cell r="E371">
            <v>93.679158563127999</v>
          </cell>
          <cell r="F371">
            <v>98.055699426181704</v>
          </cell>
          <cell r="G371">
            <v>191.57932315969401</v>
          </cell>
          <cell r="H371">
            <v>209.11282897788999</v>
          </cell>
          <cell r="I371">
            <v>202.292749316129</v>
          </cell>
          <cell r="J371">
            <v>127.352732101844</v>
          </cell>
          <cell r="K371"/>
          <cell r="L371"/>
          <cell r="M371">
            <v>0.31449598751421498</v>
          </cell>
          <cell r="N371">
            <v>0.29430997293956801</v>
          </cell>
          <cell r="O371">
            <v>0.23503850149720601</v>
          </cell>
          <cell r="P371">
            <v>0.69087903634722103</v>
          </cell>
        </row>
        <row r="372">
          <cell r="B372" t="str">
            <v>SCOM-CHPNGA</v>
          </cell>
          <cell r="C372" t="str">
            <v>VAR_fout</v>
          </cell>
          <cell r="D372" t="str">
            <v>SCOM_NKEV_GAS_ELC_CHP</v>
          </cell>
          <cell r="E372">
            <v>0.59441281166091842</v>
          </cell>
          <cell r="F372">
            <v>0.62587696738344045</v>
          </cell>
          <cell r="G372">
            <v>1.2222956473594564</v>
          </cell>
          <cell r="H372">
            <v>1.3333235951507934</v>
          </cell>
          <cell r="I372">
            <v>1.2864231284588703</v>
          </cell>
          <cell r="J372">
            <v>0.80972982169075469</v>
          </cell>
          <cell r="K372"/>
          <cell r="L372"/>
          <cell r="M372">
            <v>1.9181449982384911E-3</v>
          </cell>
          <cell r="N372">
            <v>1.7153784187791423E-3</v>
          </cell>
          <cell r="O372">
            <v>1.3688370093028945E-3</v>
          </cell>
          <cell r="P372">
            <v>4.0767947513833478E-3</v>
          </cell>
        </row>
        <row r="373">
          <cell r="B373" t="str">
            <v>SCOM-CHPNGA</v>
          </cell>
          <cell r="C373" t="str">
            <v>VAR_fout</v>
          </cell>
          <cell r="D373" t="str">
            <v>SCOM_LTH_CHPNGA</v>
          </cell>
          <cell r="E373">
            <v>0.69259366297324332</v>
          </cell>
          <cell r="F373">
            <v>0.75021090345277874</v>
          </cell>
          <cell r="G373">
            <v>1.5265001344028077</v>
          </cell>
          <cell r="H373">
            <v>1.7767689153293604</v>
          </cell>
          <cell r="I373">
            <v>1.8219523415243628</v>
          </cell>
          <cell r="J373">
            <v>1.2145947325361326</v>
          </cell>
          <cell r="K373"/>
          <cell r="L373"/>
          <cell r="M373">
            <v>2.8772174973577362E-3</v>
          </cell>
          <cell r="N373">
            <v>2.5730676281687124E-3</v>
          </cell>
          <cell r="O373">
            <v>2.0532555139543404E-3</v>
          </cell>
          <cell r="P373">
            <v>6.1151921270750252E-3</v>
          </cell>
        </row>
        <row r="374">
          <cell r="B374" t="str">
            <v>SCOM-CHPNGA</v>
          </cell>
          <cell r="C374" t="str">
            <v>VAR_fin</v>
          </cell>
          <cell r="D374" t="str">
            <v>SNGA</v>
          </cell>
          <cell r="E374">
            <v>1.6609779887079437</v>
          </cell>
          <cell r="F374">
            <v>1.7385762309606669</v>
          </cell>
          <cell r="G374">
            <v>3.396796509923663</v>
          </cell>
          <cell r="H374">
            <v>3.7076742726576235</v>
          </cell>
          <cell r="I374">
            <v>3.5867508743994425</v>
          </cell>
          <cell r="J374">
            <v>2.2580271649263088</v>
          </cell>
          <cell r="K374"/>
          <cell r="L374"/>
          <cell r="M374">
            <v>5.5761699913867945E-3</v>
          </cell>
          <cell r="N374">
            <v>5.2182619315526285E-3</v>
          </cell>
          <cell r="O374">
            <v>4.1673493173263508E-3</v>
          </cell>
          <cell r="P374">
            <v>1.2249628304028742E-2</v>
          </cell>
        </row>
        <row r="375">
          <cell r="B375" t="str">
            <v>SCOM-CHPNGA</v>
          </cell>
          <cell r="C375" t="str">
            <v>VAR_ncap</v>
          </cell>
          <cell r="D375" t="str">
            <v>-</v>
          </cell>
          <cell r="E375"/>
          <cell r="F375">
            <v>8.9621263232062903E-2</v>
          </cell>
          <cell r="G375"/>
          <cell r="H375"/>
          <cell r="I375"/>
          <cell r="J375"/>
          <cell r="K375"/>
          <cell r="L375"/>
          <cell r="M375">
            <v>2.12681863642863E-4</v>
          </cell>
          <cell r="N375">
            <v>6.2659141705448302E-6</v>
          </cell>
          <cell r="O375">
            <v>8.1116091883888604E-7</v>
          </cell>
          <cell r="P375">
            <v>2.6806302889704998E-4</v>
          </cell>
        </row>
        <row r="376">
          <cell r="B376" t="str">
            <v>SCOM-CHPNGA</v>
          </cell>
          <cell r="C376" t="str">
            <v>VAR_cap</v>
          </cell>
          <cell r="D376" t="str">
            <v>-</v>
          </cell>
          <cell r="E376">
            <v>6.5199676964871167E-2</v>
          </cell>
          <cell r="F376">
            <v>0.1022831113229912</v>
          </cell>
          <cell r="G376">
            <v>0.10228204503057865</v>
          </cell>
          <cell r="H376">
            <v>0.10062885191665198</v>
          </cell>
          <cell r="I376">
            <v>9.1669359195595851E-2</v>
          </cell>
          <cell r="J376">
            <v>5.5094615252908534E-2</v>
          </cell>
          <cell r="K376"/>
          <cell r="L376"/>
          <cell r="M376">
            <v>2.12681863642863E-4</v>
          </cell>
          <cell r="N376">
            <v>2.1878484693804717E-4</v>
          </cell>
          <cell r="O376">
            <v>2.1909491715250989E-4</v>
          </cell>
          <cell r="P376">
            <v>4.8625965272838632E-4</v>
          </cell>
        </row>
        <row r="377">
          <cell r="B377" t="str">
            <v>ENUC_SMR_BMGL_II</v>
          </cell>
          <cell r="C377" t="str">
            <v>VAR_fout</v>
          </cell>
          <cell r="D377" t="str">
            <v>LTH</v>
          </cell>
          <cell r="E377"/>
          <cell r="F377"/>
          <cell r="G377"/>
          <cell r="H377"/>
          <cell r="I377"/>
          <cell r="J377"/>
          <cell r="K377"/>
          <cell r="L377"/>
          <cell r="M377">
            <v>8.3350474829345503E-2</v>
          </cell>
          <cell r="N377">
            <v>0.23243696077698611</v>
          </cell>
          <cell r="O377">
            <v>0.23164411712177249</v>
          </cell>
          <cell r="P377">
            <v>0.18430320205101672</v>
          </cell>
        </row>
        <row r="378">
          <cell r="B378" t="str">
            <v>ENUC_SMR_BMGL_II</v>
          </cell>
          <cell r="C378" t="str">
            <v>VAR_fout</v>
          </cell>
          <cell r="D378" t="str">
            <v>ELC</v>
          </cell>
          <cell r="E378"/>
          <cell r="F378"/>
          <cell r="G378"/>
          <cell r="H378"/>
          <cell r="I378"/>
          <cell r="J378"/>
          <cell r="K378"/>
          <cell r="L378"/>
          <cell r="M378">
            <v>0.21073797355130455</v>
          </cell>
          <cell r="N378">
            <v>0.49246611816129021</v>
          </cell>
          <cell r="O378">
            <v>0.51235397555785445</v>
          </cell>
          <cell r="P378">
            <v>0.50025124932829745</v>
          </cell>
        </row>
        <row r="379">
          <cell r="B379" t="str">
            <v>ENUC_SMR_BMGL_II</v>
          </cell>
          <cell r="C379" t="str">
            <v>VAR_fin</v>
          </cell>
          <cell r="D379" t="str">
            <v>URN</v>
          </cell>
          <cell r="E379"/>
          <cell r="F379"/>
          <cell r="G379"/>
          <cell r="H379"/>
          <cell r="I379"/>
          <cell r="J379"/>
          <cell r="K379"/>
          <cell r="L379"/>
          <cell r="M379">
            <v>0.67261014934336394</v>
          </cell>
          <cell r="N379">
            <v>1.5885513945712204</v>
          </cell>
          <cell r="O379">
            <v>1.6481801863488683</v>
          </cell>
          <cell r="P379">
            <v>1.5906232049659184</v>
          </cell>
        </row>
        <row r="380">
          <cell r="B380" t="str">
            <v>ENUC_SMR_BMGL_II</v>
          </cell>
          <cell r="C380" t="str">
            <v>VAR_ncap</v>
          </cell>
          <cell r="D380" t="str">
            <v>-</v>
          </cell>
          <cell r="E380"/>
          <cell r="F380"/>
          <cell r="G380"/>
          <cell r="H380"/>
          <cell r="I380"/>
          <cell r="J380"/>
          <cell r="K380"/>
          <cell r="L380"/>
          <cell r="M380">
            <v>1.9712609801255099E-2</v>
          </cell>
          <cell r="N380">
            <v>3.7894601839328602E-7</v>
          </cell>
          <cell r="O380">
            <v>7.7703398651636798E-7</v>
          </cell>
        </row>
        <row r="381">
          <cell r="B381" t="str">
            <v>ENUC_SMR_BMGL_II</v>
          </cell>
          <cell r="C381" t="str">
            <v>VAR_cap</v>
          </cell>
          <cell r="D381" t="str">
            <v>-</v>
          </cell>
          <cell r="E381"/>
          <cell r="F381"/>
          <cell r="G381"/>
          <cell r="H381"/>
          <cell r="I381"/>
          <cell r="J381"/>
          <cell r="K381"/>
          <cell r="L381"/>
          <cell r="M381">
            <v>8.0330117968571198E-3</v>
          </cell>
          <cell r="N381">
            <v>1.9712609801255099E-2</v>
          </cell>
          <cell r="O381">
            <v>1.9713235077685E-2</v>
          </cell>
          <cell r="P381">
            <v>1.9713765781259999E-2</v>
          </cell>
        </row>
        <row r="382">
          <cell r="B382" t="str">
            <v>D-IPLT</v>
          </cell>
          <cell r="C382" t="str">
            <v>VAR_fout</v>
          </cell>
          <cell r="D382" t="str">
            <v>IPLT</v>
          </cell>
          <cell r="E382">
            <v>0.62579256269423045</v>
          </cell>
          <cell r="F382">
            <v>0.73757482080057279</v>
          </cell>
          <cell r="G382">
            <v>0.73632954122478289</v>
          </cell>
          <cell r="H382">
            <v>0.73430928693387432</v>
          </cell>
          <cell r="I382">
            <v>0.73226071399711523</v>
          </cell>
          <cell r="J382">
            <v>0.73022190848809432</v>
          </cell>
          <cell r="K382">
            <v>0.7281989220231968</v>
          </cell>
          <cell r="L382">
            <v>0.72619427688556415</v>
          </cell>
          <cell r="M382">
            <v>0.72619762231068641</v>
          </cell>
          <cell r="N382">
            <v>0.72621630029611295</v>
          </cell>
          <cell r="O382">
            <v>0.72622986303044867</v>
          </cell>
          <cell r="P382">
            <v>0.7262505197857736</v>
          </cell>
        </row>
        <row r="383">
          <cell r="B383" t="str">
            <v>D-IPLT</v>
          </cell>
          <cell r="C383" t="str">
            <v>VAR_fin</v>
          </cell>
          <cell r="D383" t="str">
            <v>PLT</v>
          </cell>
          <cell r="E383">
            <v>0.62579256269423045</v>
          </cell>
          <cell r="F383">
            <v>0.73757482080057279</v>
          </cell>
          <cell r="G383">
            <v>0.73632954122478289</v>
          </cell>
          <cell r="H383">
            <v>0.73430928693387432</v>
          </cell>
          <cell r="I383">
            <v>0.73226071399711523</v>
          </cell>
          <cell r="J383">
            <v>0.73022190848809432</v>
          </cell>
          <cell r="K383">
            <v>0.7281989220231968</v>
          </cell>
          <cell r="L383">
            <v>0.72619427688556415</v>
          </cell>
          <cell r="M383">
            <v>0.72619762231068641</v>
          </cell>
          <cell r="N383">
            <v>0.72621630029611295</v>
          </cell>
          <cell r="O383">
            <v>0.72622986303044867</v>
          </cell>
          <cell r="P383">
            <v>0.7262505197857736</v>
          </cell>
        </row>
        <row r="384">
          <cell r="B384" t="str">
            <v>LTH-STG</v>
          </cell>
          <cell r="C384" t="str">
            <v>VAR_fout</v>
          </cell>
          <cell r="D384" t="str">
            <v>AUX_LTH-STG_OUT</v>
          </cell>
          <cell r="E384">
            <v>1.6383389712270829E-4</v>
          </cell>
          <cell r="F384">
            <v>5.3239547315032259E-4</v>
          </cell>
          <cell r="G384">
            <v>2.5940739957480497E-3</v>
          </cell>
          <cell r="H384">
            <v>5.1949327625709911E-4</v>
          </cell>
          <cell r="I384">
            <v>5.4405450471323754E-4</v>
          </cell>
          <cell r="J384">
            <v>1.4991600180690654E-3</v>
          </cell>
          <cell r="K384">
            <v>1.6723661097821398E-3</v>
          </cell>
          <cell r="L384">
            <v>1.4387129710006785E-3</v>
          </cell>
          <cell r="M384">
            <v>5.46798162937442E-3</v>
          </cell>
          <cell r="N384">
            <v>5.103311828475606E-3</v>
          </cell>
          <cell r="O384">
            <v>4.1782244941899818E-3</v>
          </cell>
          <cell r="P384">
            <v>9.2478514687231953E-3</v>
          </cell>
        </row>
        <row r="385">
          <cell r="B385" t="str">
            <v>LTH-STG</v>
          </cell>
          <cell r="C385" t="str">
            <v>VAR_fout</v>
          </cell>
          <cell r="D385" t="str">
            <v>LTH</v>
          </cell>
          <cell r="E385">
            <v>1.6383389712270799E-4</v>
          </cell>
          <cell r="F385">
            <v>5.3275040346575475E-4</v>
          </cell>
          <cell r="G385">
            <v>2.5967761561602816E-3</v>
          </cell>
          <cell r="H385">
            <v>5.1949327625709911E-4</v>
          </cell>
          <cell r="I385">
            <v>5.445545548094803E-4</v>
          </cell>
          <cell r="J385">
            <v>1.499160018069061E-3</v>
          </cell>
          <cell r="K385">
            <v>1.6737324219633315E-3</v>
          </cell>
          <cell r="L385">
            <v>1.4387129710006772E-3</v>
          </cell>
          <cell r="M385">
            <v>5.4679816293744165E-3</v>
          </cell>
          <cell r="N385">
            <v>5.1033118284755956E-3</v>
          </cell>
          <cell r="O385">
            <v>4.1782244941899749E-3</v>
          </cell>
          <cell r="P385">
            <v>9.2478514687231884E-3</v>
          </cell>
        </row>
        <row r="386">
          <cell r="B386" t="str">
            <v>LTH-STG</v>
          </cell>
          <cell r="C386" t="str">
            <v>VAR_fin</v>
          </cell>
          <cell r="D386" t="str">
            <v>AUX_LTH-STG_IN</v>
          </cell>
          <cell r="E386">
            <v>2.2517362493648524E-4</v>
          </cell>
          <cell r="F386">
            <v>7.0012295678546527E-4</v>
          </cell>
          <cell r="G386">
            <v>3.3505036916757344E-3</v>
          </cell>
          <cell r="H386">
            <v>6.4996672574435998E-4</v>
          </cell>
          <cell r="I386">
            <v>6.6109522633045687E-4</v>
          </cell>
          <cell r="J386">
            <v>1.7652564071807793E-3</v>
          </cell>
          <cell r="K386">
            <v>1.9141818938157279E-3</v>
          </cell>
          <cell r="L386">
            <v>1.6000545409638497E-3</v>
          </cell>
          <cell r="M386">
            <v>6.0764471138533768E-3</v>
          </cell>
          <cell r="N386">
            <v>5.6719946244178998E-3</v>
          </cell>
          <cell r="O386">
            <v>4.6426896649411778E-3</v>
          </cell>
          <cell r="P386">
            <v>1.027578392171908E-2</v>
          </cell>
        </row>
        <row r="387">
          <cell r="B387" t="str">
            <v>LTH-STG</v>
          </cell>
          <cell r="C387" t="str">
            <v>VAR_fin</v>
          </cell>
          <cell r="D387" t="str">
            <v>LTH</v>
          </cell>
          <cell r="E387">
            <v>2.2517362493648524E-4</v>
          </cell>
          <cell r="F387">
            <v>7.0012295678546527E-4</v>
          </cell>
          <cell r="G387">
            <v>3.3505036916757344E-3</v>
          </cell>
          <cell r="H387">
            <v>6.4996672574435998E-4</v>
          </cell>
          <cell r="I387">
            <v>6.6109522633045687E-4</v>
          </cell>
          <cell r="J387">
            <v>1.7652564071807793E-3</v>
          </cell>
          <cell r="K387">
            <v>1.9141818938157279E-3</v>
          </cell>
          <cell r="L387">
            <v>1.6000545409638497E-3</v>
          </cell>
          <cell r="M387">
            <v>6.0764471138533768E-3</v>
          </cell>
          <cell r="N387">
            <v>5.6719946244178998E-3</v>
          </cell>
          <cell r="O387">
            <v>4.6426896649411778E-3</v>
          </cell>
          <cell r="P387">
            <v>1.027578392171908E-2</v>
          </cell>
        </row>
        <row r="388">
          <cell r="B388" t="str">
            <v>LTH-STG</v>
          </cell>
          <cell r="C388" t="str">
            <v>VAR_ncap</v>
          </cell>
          <cell r="D388" t="str">
            <v>-</v>
          </cell>
          <cell r="E388">
            <v>7.1114338545711603E-5</v>
          </cell>
          <cell r="F388">
            <v>2.72615639912571E-6</v>
          </cell>
          <cell r="G388">
            <v>3.6774517256801298E-6</v>
          </cell>
          <cell r="H388">
            <v>3.1164229981924299E-6</v>
          </cell>
          <cell r="I388">
            <v>1.3242937618285799E-4</v>
          </cell>
          <cell r="J388">
            <v>3.38419275258183E-5</v>
          </cell>
          <cell r="K388">
            <v>4.8716437111700499E-5</v>
          </cell>
          <cell r="L388">
            <v>2.2519920909094999E-4</v>
          </cell>
          <cell r="M388">
            <v>1.4469105104330201E-5</v>
          </cell>
          <cell r="N388">
            <v>9.1216415738061993E-5</v>
          </cell>
          <cell r="O388">
            <v>2.4254276114903001E-5</v>
          </cell>
          <cell r="P388">
            <v>5.6083138312554499E-4</v>
          </cell>
        </row>
        <row r="389">
          <cell r="B389" t="str">
            <v>LTH-STG</v>
          </cell>
          <cell r="C389" t="str">
            <v>VAR_cap</v>
          </cell>
          <cell r="D389" t="str">
            <v>-</v>
          </cell>
          <cell r="E389">
            <v>2.3619231926450763E-4</v>
          </cell>
          <cell r="F389">
            <v>2.3772837316003777E-4</v>
          </cell>
          <cell r="G389">
            <v>2.3970538519232766E-4</v>
          </cell>
          <cell r="H389">
            <v>1.5940995393374149E-4</v>
          </cell>
          <cell r="I389">
            <v>2.118218168186063E-4</v>
          </cell>
          <cell r="J389">
            <v>1.9820477813931804E-4</v>
          </cell>
          <cell r="K389">
            <v>2.1451801380062091E-4</v>
          </cell>
          <cell r="L389">
            <v>4.3609416075296675E-4</v>
          </cell>
          <cell r="M389">
            <v>3.5014723926439137E-4</v>
          </cell>
          <cell r="N389">
            <v>3.7352448258816363E-4</v>
          </cell>
          <cell r="O389">
            <v>3.4840591889336015E-4</v>
          </cell>
          <cell r="P389">
            <v>6.8405723052587862E-4</v>
          </cell>
        </row>
        <row r="390">
          <cell r="B390" t="str">
            <v>ITOT-CHPOIL</v>
          </cell>
          <cell r="C390" t="str">
            <v>VAR_fout</v>
          </cell>
          <cell r="D390" t="str">
            <v>ITOT_LTH_CHP</v>
          </cell>
          <cell r="E390">
            <v>0.92936296602721824</v>
          </cell>
          <cell r="F390">
            <v>2.0723327525448449</v>
          </cell>
          <cell r="G390">
            <v>9.0701643499404974E-2</v>
          </cell>
          <cell r="H390">
            <v>1.3163419351669863</v>
          </cell>
          <cell r="I390">
            <v>0.84867235250305983</v>
          </cell>
          <cell r="J390"/>
          <cell r="K390"/>
          <cell r="L390"/>
          <cell r="M390">
            <v>1.4732091194287618E-2</v>
          </cell>
          <cell r="N390">
            <v>1.4569119683003354E-2</v>
          </cell>
          <cell r="O390">
            <v>0.37827397094558424</v>
          </cell>
          <cell r="P390">
            <v>0.37607612223557768</v>
          </cell>
        </row>
        <row r="391">
          <cell r="B391" t="str">
            <v>ITOT-CHPOIL</v>
          </cell>
          <cell r="C391" t="str">
            <v>VAR_fout</v>
          </cell>
          <cell r="D391" t="str">
            <v>ITOT_NKEV_OIL_ELC_CHP</v>
          </cell>
          <cell r="E391">
            <v>7.0503397422754396E-2</v>
          </cell>
          <cell r="F391">
            <v>0.17147537247879149</v>
          </cell>
          <cell r="G391">
            <v>8.6874445180601407E-3</v>
          </cell>
          <cell r="H391">
            <v>0.17096972748565673</v>
          </cell>
          <cell r="I391">
            <v>0.17117250723953156</v>
          </cell>
          <cell r="J391"/>
          <cell r="K391"/>
          <cell r="L391"/>
          <cell r="M391">
            <v>6.6458963868917739E-3</v>
          </cell>
          <cell r="N391">
            <v>6.5723771720208853E-3</v>
          </cell>
          <cell r="O391">
            <v>0.17064580877270533</v>
          </cell>
          <cell r="P391">
            <v>0.16965432191533172</v>
          </cell>
        </row>
        <row r="392">
          <cell r="B392" t="str">
            <v>ITOT-CHPOIL</v>
          </cell>
          <cell r="C392" t="str">
            <v>VAR_fout</v>
          </cell>
          <cell r="D392" t="str">
            <v>CO2_I</v>
          </cell>
          <cell r="E392">
            <v>21.693420580839302</v>
          </cell>
          <cell r="F392">
            <v>51.245691642194103</v>
          </cell>
          <cell r="G392">
            <v>2.6089856024735698</v>
          </cell>
          <cell r="H392">
            <v>47.843290989653703</v>
          </cell>
          <cell r="I392">
            <v>47.904446278712904</v>
          </cell>
          <cell r="J392"/>
          <cell r="K392"/>
          <cell r="L392"/>
          <cell r="M392">
            <v>1.9184412224532701</v>
          </cell>
          <cell r="N392">
            <v>1.91403693076643</v>
          </cell>
          <cell r="O392">
            <v>47.954333792889798</v>
          </cell>
          <cell r="P392">
            <v>47.9579040542949</v>
          </cell>
        </row>
        <row r="393">
          <cell r="B393" t="str">
            <v>ITOT-CHPOIL</v>
          </cell>
          <cell r="C393" t="str">
            <v>VAR_fin</v>
          </cell>
          <cell r="D393" t="str">
            <v>ILFO</v>
          </cell>
          <cell r="E393">
            <v>0.29434763338995018</v>
          </cell>
          <cell r="F393">
            <v>0.69532824480588995</v>
          </cell>
          <cell r="G393">
            <v>3.5400076017280464E-2</v>
          </cell>
          <cell r="H393">
            <v>0.6491626999953013</v>
          </cell>
          <cell r="I393">
            <v>0.64999248682107058</v>
          </cell>
          <cell r="J393"/>
          <cell r="K393"/>
          <cell r="L393"/>
          <cell r="M393">
            <v>2.6030410073992826E-2</v>
          </cell>
          <cell r="N393">
            <v>2.5970650349612358E-2</v>
          </cell>
          <cell r="O393">
            <v>0.65066938660637497</v>
          </cell>
          <cell r="P393">
            <v>0.65071782977333759</v>
          </cell>
        </row>
        <row r="394">
          <cell r="B394" t="str">
            <v>ITOT-CHPOIL</v>
          </cell>
          <cell r="C394" t="str">
            <v>VAR_ncap</v>
          </cell>
          <cell r="D394" t="str">
            <v>-</v>
          </cell>
          <cell r="E394"/>
          <cell r="F394">
            <v>2.13069622943859E-2</v>
          </cell>
          <cell r="G394"/>
          <cell r="H394"/>
          <cell r="L394"/>
          <cell r="M394">
            <v>8.0840730027093304E-4</v>
          </cell>
          <cell r="N394">
            <v>1.2622552033899501E-5</v>
          </cell>
          <cell r="O394">
            <v>2.5966452093245398E-2</v>
          </cell>
          <cell r="P394">
            <v>2.4917643282786799E-5</v>
          </cell>
        </row>
        <row r="395">
          <cell r="B395" t="str">
            <v>ITOT-CHPOIL</v>
          </cell>
          <cell r="C395" t="str">
            <v>VAR_cap</v>
          </cell>
          <cell r="D395" t="str">
            <v>-</v>
          </cell>
          <cell r="E395">
            <v>8.3051385544163307E-3</v>
          </cell>
          <cell r="F395">
            <v>2.2239323269446987E-2</v>
          </cell>
          <cell r="G395">
            <v>2.2238553373760891E-2</v>
          </cell>
          <cell r="H395">
            <v>2.2238310801229427E-2</v>
          </cell>
          <cell r="I395">
            <v>1.0923874352992387E-2</v>
          </cell>
          <cell r="J395"/>
          <cell r="K395"/>
          <cell r="L395"/>
          <cell r="M395">
            <v>8.0840730027093304E-4</v>
          </cell>
          <cell r="N395">
            <v>8.2061705977106651E-4</v>
          </cell>
          <cell r="O395">
            <v>2.6530142346198559E-2</v>
          </cell>
          <cell r="P395">
            <v>2.6002808089888946E-2</v>
          </cell>
        </row>
        <row r="396">
          <cell r="B396" t="str">
            <v>ENUC_GOE</v>
          </cell>
          <cell r="C396" t="str">
            <v>VAR_fout</v>
          </cell>
          <cell r="D396" t="str">
            <v>ELC</v>
          </cell>
          <cell r="E396">
            <v>29.714401211564571</v>
          </cell>
          <cell r="F396">
            <v>29.714395306251657</v>
          </cell>
          <cell r="G396">
            <v>5.8190362763006175E-3</v>
          </cell>
          <cell r="H396"/>
          <cell r="I396"/>
          <cell r="J396"/>
          <cell r="K396"/>
          <cell r="L396"/>
        </row>
        <row r="397">
          <cell r="B397" t="str">
            <v>ENUC_GOE</v>
          </cell>
          <cell r="C397" t="str">
            <v>VAR_fin</v>
          </cell>
          <cell r="D397" t="str">
            <v>URN</v>
          </cell>
          <cell r="E397">
            <v>89.580579006246353</v>
          </cell>
          <cell r="F397">
            <v>89.580561203385528</v>
          </cell>
          <cell r="G397">
            <v>1.7542761005949106E-2</v>
          </cell>
          <cell r="H397"/>
          <cell r="I397"/>
          <cell r="J397"/>
          <cell r="K397"/>
          <cell r="L397"/>
        </row>
        <row r="398">
          <cell r="B398" t="str">
            <v>ENUC_GOE</v>
          </cell>
          <cell r="C398" t="str">
            <v>VAR_cap</v>
          </cell>
          <cell r="D398" t="str">
            <v>-</v>
          </cell>
          <cell r="E398">
            <v>1.0099999892233849</v>
          </cell>
          <cell r="F398">
            <v>1.0099999646991702</v>
          </cell>
          <cell r="G398">
            <v>2.2227108849004473E-4</v>
          </cell>
          <cell r="H398"/>
          <cell r="I398"/>
          <cell r="J398"/>
          <cell r="K398"/>
          <cell r="L398"/>
        </row>
        <row r="399">
          <cell r="B399" t="str">
            <v>D-RNGA</v>
          </cell>
          <cell r="C399" t="str">
            <v>VAR_fout</v>
          </cell>
          <cell r="D399" t="str">
            <v>CO2</v>
          </cell>
          <cell r="E399">
            <v>2651.3811254266702</v>
          </cell>
          <cell r="F399">
            <v>2731.80562770602</v>
          </cell>
          <cell r="G399">
            <v>2746.3335332400702</v>
          </cell>
          <cell r="H399">
            <v>2989.8110028483802</v>
          </cell>
          <cell r="I399">
            <v>2938.3687087473199</v>
          </cell>
          <cell r="J399">
            <v>2934.1216223327501</v>
          </cell>
          <cell r="K399">
            <v>2357.9852299341101</v>
          </cell>
          <cell r="L399">
            <v>1116.7482474242299</v>
          </cell>
          <cell r="M399">
            <v>321.08533503699198</v>
          </cell>
          <cell r="N399">
            <v>210.588796222036</v>
          </cell>
          <cell r="O399">
            <v>210.41062016934401</v>
          </cell>
          <cell r="P399">
            <v>143.82103678335699</v>
          </cell>
        </row>
        <row r="400">
          <cell r="B400" t="str">
            <v>D-RNGA</v>
          </cell>
          <cell r="C400" t="str">
            <v>VAR_fout</v>
          </cell>
          <cell r="D400" t="str">
            <v>RNGA</v>
          </cell>
          <cell r="E400">
            <v>47.171904228418967</v>
          </cell>
          <cell r="F400">
            <v>48.283071448165167</v>
          </cell>
          <cell r="G400">
            <v>48.539838781358732</v>
          </cell>
          <cell r="H400">
            <v>52.842994044636583</v>
          </cell>
          <cell r="I400">
            <v>51.933681917346945</v>
          </cell>
          <cell r="J400">
            <v>51.949498573011354</v>
          </cell>
          <cell r="K400">
            <v>41.764585415557548</v>
          </cell>
          <cell r="L400">
            <v>19.990654470750428</v>
          </cell>
          <cell r="M400">
            <v>9.8306606979680673</v>
          </cell>
          <cell r="N400">
            <v>7.8777940929050763</v>
          </cell>
          <cell r="O400">
            <v>7.8747361627579604</v>
          </cell>
          <cell r="P400">
            <v>6.6979727806403693</v>
          </cell>
        </row>
        <row r="401">
          <cell r="B401" t="str">
            <v>D-RNGA</v>
          </cell>
          <cell r="C401" t="str">
            <v>VAR_fout</v>
          </cell>
          <cell r="D401" t="str">
            <v>RSH2</v>
          </cell>
          <cell r="E401"/>
          <cell r="F401"/>
          <cell r="G401"/>
          <cell r="H401">
            <v>1.316670989652022E-3</v>
          </cell>
          <cell r="I401">
            <v>4.0117442548824912E-2</v>
          </cell>
          <cell r="J401">
            <v>0.30173918071711558</v>
          </cell>
          <cell r="K401">
            <v>0.98953764536814692</v>
          </cell>
          <cell r="L401">
            <v>0.61913800357945792</v>
          </cell>
          <cell r="M401">
            <v>0.17047007038175535</v>
          </cell>
          <cell r="N401">
            <v>0.14754283390876691</v>
          </cell>
          <cell r="O401">
            <v>0.12602684150086232</v>
          </cell>
          <cell r="P401">
            <v>7.2198445122908669E-2</v>
          </cell>
        </row>
        <row r="402">
          <cell r="B402" t="str">
            <v>D-RNGA</v>
          </cell>
          <cell r="C402" t="str">
            <v>VAR_fin</v>
          </cell>
          <cell r="D402" t="str">
            <v>NGA</v>
          </cell>
          <cell r="E402">
            <v>47.010303642316785</v>
          </cell>
          <cell r="F402">
            <v>48.436269994787708</v>
          </cell>
          <cell r="G402">
            <v>48.693856972341692</v>
          </cell>
          <cell r="H402">
            <v>53.010833383836605</v>
          </cell>
          <cell r="I402">
            <v>52.098735970697241</v>
          </cell>
          <cell r="J402">
            <v>52.023433020084255</v>
          </cell>
          <cell r="K402">
            <v>41.80824875769688</v>
          </cell>
          <cell r="L402">
            <v>19.800500840855072</v>
          </cell>
          <cell r="M402">
            <v>5.6930023942729235</v>
          </cell>
          <cell r="N402">
            <v>3.7338439046460277</v>
          </cell>
          <cell r="O402">
            <v>3.7306847547756052</v>
          </cell>
          <cell r="P402">
            <v>2.550018382683628</v>
          </cell>
        </row>
        <row r="403">
          <cell r="B403" t="str">
            <v>D-RNGA</v>
          </cell>
          <cell r="C403" t="str">
            <v>VAR_fin</v>
          </cell>
          <cell r="D403" t="str">
            <v>BNGA</v>
          </cell>
          <cell r="E403">
            <v>0.3122968753564484</v>
          </cell>
          <cell r="F403">
            <v>1.0474991975925536E-3</v>
          </cell>
          <cell r="G403">
            <v>1.0481287893358959E-3</v>
          </cell>
          <cell r="H403">
            <v>1.0492258221004823E-3</v>
          </cell>
          <cell r="I403">
            <v>1.051211352589241E-3</v>
          </cell>
          <cell r="J403">
            <v>9.3124808799723069E-2</v>
          </cell>
          <cell r="K403">
            <v>9.3127621613141864E-2</v>
          </cell>
          <cell r="L403">
            <v>0.2562043681647031</v>
          </cell>
          <cell r="M403">
            <v>4.1697666406153724</v>
          </cell>
          <cell r="N403">
            <v>4.1697720643187681</v>
          </cell>
          <cell r="O403">
            <v>4.1697592051010037</v>
          </cell>
          <cell r="P403">
            <v>4.1697639975305769</v>
          </cell>
        </row>
        <row r="404">
          <cell r="B404" t="str">
            <v>D-RNGA</v>
          </cell>
          <cell r="C404" t="str">
            <v>VAR_fin</v>
          </cell>
          <cell r="D404" t="str">
            <v>H2</v>
          </cell>
          <cell r="E404"/>
          <cell r="F404"/>
          <cell r="G404"/>
          <cell r="H404">
            <v>1.3153497241649847E-3</v>
          </cell>
          <cell r="I404">
            <v>4.0117328134163924E-2</v>
          </cell>
          <cell r="J404">
            <v>0.30173918071711719</v>
          </cell>
          <cell r="K404">
            <v>0.98953146493698674</v>
          </cell>
          <cell r="L404">
            <v>0.61913470389858882</v>
          </cell>
          <cell r="M404">
            <v>0.17046943436931711</v>
          </cell>
          <cell r="N404">
            <v>0.14754283390876818</v>
          </cell>
          <cell r="O404">
            <v>0.12602673094616337</v>
          </cell>
          <cell r="P404">
            <v>7.2196716173639666E-2</v>
          </cell>
        </row>
        <row r="405">
          <cell r="B405" t="str">
            <v>D-RNGA</v>
          </cell>
          <cell r="C405" t="str">
            <v>VAR_ncap</v>
          </cell>
          <cell r="D405" t="str">
            <v>-</v>
          </cell>
          <cell r="E405">
            <v>2.1150352267604201E-7</v>
          </cell>
          <cell r="F405">
            <v>1.02257988661224E-7</v>
          </cell>
          <cell r="G405">
            <v>1.42723071221444E-7</v>
          </cell>
          <cell r="H405">
            <v>1.5189401371516701E-7</v>
          </cell>
          <cell r="I405">
            <v>3.8265622284430002E-7</v>
          </cell>
          <cell r="J405">
            <v>2.11116789837073E-7</v>
          </cell>
          <cell r="K405">
            <v>3.3987646846953302E-7</v>
          </cell>
          <cell r="L405">
            <v>0.18556999297799101</v>
          </cell>
          <cell r="M405">
            <v>0.39566080667958098</v>
          </cell>
          <cell r="N405">
            <v>9.8318644888528891E-7</v>
          </cell>
          <cell r="O405">
            <v>1.4754060661907E-6</v>
          </cell>
          <cell r="P405">
            <v>4.98251959459362E-6</v>
          </cell>
        </row>
        <row r="406">
          <cell r="B406" t="str">
            <v>D-RNGA</v>
          </cell>
          <cell r="C406" t="str">
            <v>VAR_cap</v>
          </cell>
          <cell r="D406" t="str">
            <v>-</v>
          </cell>
          <cell r="E406">
            <v>3.0972402188994428</v>
          </cell>
          <cell r="F406">
            <v>3.0972403211574315</v>
          </cell>
          <cell r="G406">
            <v>3.0972404638805027</v>
          </cell>
          <cell r="H406">
            <v>3.0972406157745165</v>
          </cell>
          <cell r="I406">
            <v>3.0972409984307392</v>
          </cell>
          <cell r="J406">
            <v>3.097241209547529</v>
          </cell>
          <cell r="K406">
            <v>3.0972415494239973</v>
          </cell>
          <cell r="L406">
            <v>1.2435801651935381</v>
          </cell>
          <cell r="M406">
            <v>0.58123234168564897</v>
          </cell>
          <cell r="N406">
            <v>0.58123311835199698</v>
          </cell>
          <cell r="O406">
            <v>0.58123432092048499</v>
          </cell>
          <cell r="P406">
            <v>0.58123917441916295</v>
          </cell>
        </row>
        <row r="407">
          <cell r="B407" t="str">
            <v>RHES-CHPGFC</v>
          </cell>
          <cell r="C407" t="str">
            <v>VAR_fout</v>
          </cell>
          <cell r="D407" t="str">
            <v>CO2_R</v>
          </cell>
          <cell r="E407"/>
          <cell r="F407"/>
          <cell r="G407"/>
          <cell r="H407"/>
          <cell r="I407"/>
          <cell r="J407"/>
          <cell r="K407"/>
          <cell r="L407"/>
          <cell r="M407">
            <v>6.5940043319780206E-2</v>
          </cell>
          <cell r="N407">
            <v>0.109305379762993</v>
          </cell>
          <cell r="O407">
            <v>0.109615094973897</v>
          </cell>
          <cell r="P407">
            <v>0.21825359904524699</v>
          </cell>
        </row>
        <row r="408">
          <cell r="B408" t="str">
            <v>RHES-CHPGFC</v>
          </cell>
          <cell r="C408" t="str">
            <v>VAR_fout</v>
          </cell>
          <cell r="D408" t="str">
            <v>RHES_NKEV_GAS_ELC_CHP</v>
          </cell>
          <cell r="E408"/>
          <cell r="F408"/>
          <cell r="G408"/>
          <cell r="H408"/>
          <cell r="I408"/>
          <cell r="J408"/>
          <cell r="K408"/>
          <cell r="L408"/>
          <cell r="M408">
            <v>5.2611736691314038E-4</v>
          </cell>
          <cell r="N408">
            <v>8.7211739172600444E-4</v>
          </cell>
          <cell r="O408">
            <v>8.7458852372790461E-4</v>
          </cell>
          <cell r="P408">
            <v>1.7413850987652677E-3</v>
          </cell>
        </row>
        <row r="409">
          <cell r="B409" t="str">
            <v>RHES-CHPGFC</v>
          </cell>
          <cell r="C409" t="str">
            <v>VAR_fout</v>
          </cell>
          <cell r="D409" t="str">
            <v>RHES_LTH_CHPNGA</v>
          </cell>
          <cell r="E409"/>
          <cell r="F409"/>
          <cell r="G409"/>
          <cell r="H409"/>
          <cell r="I409"/>
          <cell r="J409"/>
          <cell r="K409"/>
          <cell r="L409"/>
          <cell r="M409">
            <v>5.2611736691314038E-4</v>
          </cell>
          <cell r="N409">
            <v>8.7211739172600444E-4</v>
          </cell>
          <cell r="O409">
            <v>8.7458852372790461E-4</v>
          </cell>
          <cell r="P409">
            <v>1.7413850987652677E-3</v>
          </cell>
        </row>
        <row r="410">
          <cell r="B410" t="str">
            <v>RHES-CHPGFC</v>
          </cell>
          <cell r="C410" t="str">
            <v>VAR_fin</v>
          </cell>
          <cell r="D410" t="str">
            <v>RNGA</v>
          </cell>
          <cell r="E410"/>
          <cell r="F410"/>
          <cell r="G410"/>
          <cell r="H410"/>
          <cell r="I410"/>
          <cell r="J410"/>
          <cell r="K410"/>
          <cell r="L410"/>
          <cell r="M410">
            <v>1.1691497042514232E-3</v>
          </cell>
          <cell r="N410">
            <v>1.9380386482800087E-3</v>
          </cell>
          <cell r="O410">
            <v>1.9435300527286764E-3</v>
          </cell>
          <cell r="P410">
            <v>3.8697446639228135E-3</v>
          </cell>
        </row>
        <row r="411">
          <cell r="B411" t="str">
            <v>RHES-CHPGFC</v>
          </cell>
          <cell r="C411" t="str">
            <v>VAR_ncap</v>
          </cell>
          <cell r="D411" t="str">
            <v>-</v>
          </cell>
          <cell r="E411"/>
          <cell r="F411"/>
          <cell r="G411"/>
          <cell r="H411"/>
          <cell r="I411"/>
          <cell r="J411"/>
          <cell r="K411"/>
          <cell r="L411"/>
          <cell r="M411">
            <v>4.6730312587979001E-5</v>
          </cell>
          <cell r="N411">
            <v>3.0980149090586202E-5</v>
          </cell>
          <cell r="O411">
            <v>3.71631823869154E-7</v>
          </cell>
          <cell r="P411">
            <v>7.7572893495288006E-5</v>
          </cell>
        </row>
        <row r="412">
          <cell r="B412" t="str">
            <v>RHES-CHPGFC</v>
          </cell>
          <cell r="C412" t="str">
            <v>VAR_cap</v>
          </cell>
          <cell r="D412" t="str">
            <v>-</v>
          </cell>
          <cell r="E412"/>
          <cell r="F412"/>
          <cell r="G412"/>
          <cell r="H412"/>
          <cell r="I412"/>
          <cell r="J412"/>
          <cell r="K412"/>
          <cell r="L412"/>
          <cell r="M412">
            <v>4.6730312587979001E-5</v>
          </cell>
          <cell r="N412">
            <v>7.7678680983992582E-5</v>
          </cell>
          <cell r="O412">
            <v>7.8000080257924423E-5</v>
          </cell>
          <cell r="P412">
            <v>1.5541589360911851E-4</v>
          </cell>
        </row>
        <row r="413">
          <cell r="B413" t="str">
            <v>ITOT-CHPHFC</v>
          </cell>
          <cell r="C413" t="str">
            <v>VAR_fout</v>
          </cell>
          <cell r="D413" t="str">
            <v>ITOT_LTH_CHP</v>
          </cell>
          <cell r="E413"/>
          <cell r="F413"/>
          <cell r="G413"/>
          <cell r="H413">
            <v>4.7947846676501902E-3</v>
          </cell>
          <cell r="I413">
            <v>0.45601341986248084</v>
          </cell>
          <cell r="J413">
            <v>1.9225522812133247</v>
          </cell>
          <cell r="K413">
            <v>2.3755154923034323</v>
          </cell>
          <cell r="L413">
            <v>2.1595592993123116</v>
          </cell>
          <cell r="M413">
            <v>2.1595605523471173</v>
          </cell>
          <cell r="N413">
            <v>2.1595571413109393</v>
          </cell>
          <cell r="O413">
            <v>2.1595574678048592</v>
          </cell>
          <cell r="P413">
            <v>2.1595582719714277</v>
          </cell>
        </row>
        <row r="414">
          <cell r="B414" t="str">
            <v>ITOT-CHPHFC</v>
          </cell>
          <cell r="C414" t="str">
            <v>VAR_fout</v>
          </cell>
          <cell r="D414" t="str">
            <v>ITOT_KEV_HFC_ELC_CHP</v>
          </cell>
          <cell r="E414"/>
          <cell r="F414"/>
          <cell r="G414"/>
          <cell r="H414">
            <v>6.4146443526671487E-3</v>
          </cell>
          <cell r="I414">
            <v>0.67684150774191332</v>
          </cell>
          <cell r="J414">
            <v>3.2042538020222096</v>
          </cell>
          <cell r="K414">
            <v>4.319119076915336</v>
          </cell>
          <cell r="L414">
            <v>4.3191185986246232</v>
          </cell>
          <cell r="M414">
            <v>4.3191211046942355</v>
          </cell>
          <cell r="N414">
            <v>4.3191142826218778</v>
          </cell>
          <cell r="O414">
            <v>4.3191149356097185</v>
          </cell>
          <cell r="P414">
            <v>4.3191165439428554</v>
          </cell>
        </row>
        <row r="415">
          <cell r="B415" t="str">
            <v>ITOT-CHPHFC</v>
          </cell>
          <cell r="C415" t="str">
            <v>VAR_fin</v>
          </cell>
          <cell r="D415" t="str">
            <v>IH2</v>
          </cell>
          <cell r="E415"/>
          <cell r="F415"/>
          <cell r="G415"/>
          <cell r="H415">
            <v>1.295887748013564E-2</v>
          </cell>
          <cell r="I415">
            <v>1.2953904454390686</v>
          </cell>
          <cell r="J415">
            <v>5.8259160036767428</v>
          </cell>
          <cell r="K415">
            <v>7.5115114381136241</v>
          </cell>
          <cell r="L415">
            <v>7.1985309977077083</v>
          </cell>
          <cell r="M415">
            <v>7.1985351744903943</v>
          </cell>
          <cell r="N415">
            <v>7.1985238043697928</v>
          </cell>
          <cell r="O415">
            <v>7.1985248926828529</v>
          </cell>
          <cell r="P415">
            <v>7.1985275732380893</v>
          </cell>
        </row>
        <row r="416">
          <cell r="B416" t="str">
            <v>ITOT-CHPHFC</v>
          </cell>
          <cell r="C416" t="str">
            <v>VAR_ncap</v>
          </cell>
          <cell r="D416" t="str">
            <v>-</v>
          </cell>
          <cell r="E416"/>
          <cell r="F416"/>
          <cell r="G416"/>
          <cell r="H416">
            <v>2.5173733437411502E-4</v>
          </cell>
          <cell r="I416">
            <v>3.7459936204448097E-2</v>
          </cell>
          <cell r="J416">
            <v>8.1874430792813396E-2</v>
          </cell>
          <cell r="K416">
            <v>5.3422268169252801E-2</v>
          </cell>
          <cell r="L416">
            <v>4.0778510478090002E-2</v>
          </cell>
          <cell r="M416">
            <v>6.14255594102988E-2</v>
          </cell>
          <cell r="N416">
            <v>5.8928744848632399E-2</v>
          </cell>
          <cell r="O416">
            <v>5.3026840047745299E-2</v>
          </cell>
          <cell r="P416">
            <v>4.9197861873535503E-2</v>
          </cell>
        </row>
        <row r="417">
          <cell r="B417" t="str">
            <v>ITOT-CHPHFC</v>
          </cell>
          <cell r="C417" t="str">
            <v>VAR_cap</v>
          </cell>
          <cell r="D417" t="str">
            <v>-</v>
          </cell>
          <cell r="E417"/>
          <cell r="F417"/>
          <cell r="G417"/>
          <cell r="H417">
            <v>2.5173733437411502E-4</v>
          </cell>
          <cell r="I417">
            <v>3.7711618776117159E-2</v>
          </cell>
          <cell r="J417">
            <v>0.11953799524152951</v>
          </cell>
          <cell r="K417">
            <v>0.17275640809015541</v>
          </cell>
          <cell r="L417">
            <v>0.17607479807967333</v>
          </cell>
          <cell r="M417">
            <v>0.16112807788537925</v>
          </cell>
          <cell r="N417">
            <v>0.16113234118113007</v>
          </cell>
          <cell r="O417">
            <v>0.16113057862737193</v>
          </cell>
          <cell r="P417">
            <v>0.16115295284503367</v>
          </cell>
        </row>
        <row r="418">
          <cell r="B418" t="str">
            <v>G-INTC-TRA</v>
          </cell>
          <cell r="C418" t="str">
            <v>VAR_fout</v>
          </cell>
          <cell r="D418" t="str">
            <v>TRAN_ELC</v>
          </cell>
          <cell r="E418">
            <v>7.1718688462940552</v>
          </cell>
          <cell r="F418">
            <v>12.130361501255768</v>
          </cell>
          <cell r="G418">
            <v>15.128721767000815</v>
          </cell>
          <cell r="H418">
            <v>24.377855469116298</v>
          </cell>
          <cell r="I418">
            <v>24.993356947965786</v>
          </cell>
          <cell r="J418">
            <v>25.388792341938512</v>
          </cell>
          <cell r="K418">
            <v>26.017552384028086</v>
          </cell>
          <cell r="L418">
            <v>26.194906695031321</v>
          </cell>
          <cell r="M418">
            <v>26.609174202583937</v>
          </cell>
          <cell r="N418">
            <v>26.268702454443382</v>
          </cell>
          <cell r="O418">
            <v>26.17356407042535</v>
          </cell>
          <cell r="P418">
            <v>25.77875192558357</v>
          </cell>
        </row>
        <row r="419">
          <cell r="B419" t="str">
            <v>G-INTC-TRA</v>
          </cell>
          <cell r="C419" t="str">
            <v>VAR_fin</v>
          </cell>
          <cell r="D419" t="str">
            <v>ELC3</v>
          </cell>
          <cell r="E419">
            <v>6.6201866273483603</v>
          </cell>
          <cell r="F419">
            <v>12.127741882118581</v>
          </cell>
          <cell r="G419">
            <v>15.12478114352634</v>
          </cell>
          <cell r="H419">
            <v>17.136908300071859</v>
          </cell>
          <cell r="I419">
            <v>24.876147964106906</v>
          </cell>
          <cell r="J419">
            <v>13.254443060864963</v>
          </cell>
          <cell r="K419">
            <v>25.636455062303298</v>
          </cell>
          <cell r="L419">
            <v>12.01981478094792</v>
          </cell>
          <cell r="M419">
            <v>26.566862329017972</v>
          </cell>
          <cell r="N419">
            <v>26.196052371661885</v>
          </cell>
          <cell r="O419">
            <v>25.96906770546201</v>
          </cell>
          <cell r="P419">
            <v>25.365742917176377</v>
          </cell>
        </row>
        <row r="420">
          <cell r="B420" t="str">
            <v>G-INTC-TRA</v>
          </cell>
          <cell r="C420" t="str">
            <v>VAR_fin</v>
          </cell>
          <cell r="D420" t="str">
            <v>ELC5</v>
          </cell>
          <cell r="E420">
            <v>0.55168221894569613</v>
          </cell>
          <cell r="F420">
            <v>2.6196191371985434E-3</v>
          </cell>
          <cell r="G420">
            <v>3.9406234744735593E-3</v>
          </cell>
          <cell r="H420">
            <v>7.2409471690444436</v>
          </cell>
          <cell r="I420">
            <v>0.11720898385884874</v>
          </cell>
          <cell r="J420">
            <v>12.134349281073547</v>
          </cell>
          <cell r="K420">
            <v>0.38109732172479249</v>
          </cell>
          <cell r="L420">
            <v>14.175091914083387</v>
          </cell>
          <cell r="M420">
            <v>4.2311873565960161E-2</v>
          </cell>
          <cell r="N420">
            <v>7.2650082781518591E-2</v>
          </cell>
          <cell r="O420">
            <v>0.2044963649633611</v>
          </cell>
          <cell r="P420">
            <v>0.41300900840721561</v>
          </cell>
        </row>
        <row r="421">
          <cell r="B421" t="str">
            <v>G-INTC-TRA</v>
          </cell>
          <cell r="C421" t="str">
            <v>VAR_ncap</v>
          </cell>
          <cell r="D421" t="str">
            <v>-</v>
          </cell>
          <cell r="E421">
            <v>1.63173563726943E-7</v>
          </cell>
          <cell r="F421">
            <v>1.77124482060864E-7</v>
          </cell>
          <cell r="G421">
            <v>2.2779648566975901E-7</v>
          </cell>
          <cell r="H421">
            <v>2.7468834551769803E-7</v>
          </cell>
          <cell r="I421">
            <v>3.97130910776724E-7</v>
          </cell>
          <cell r="J421">
            <v>5.0836235799334096E-7</v>
          </cell>
          <cell r="K421">
            <v>6.2109865042805895E-7</v>
          </cell>
          <cell r="L421">
            <v>8.1958462401911698E-7</v>
          </cell>
          <cell r="M421">
            <v>9.9385641261238406E-7</v>
          </cell>
          <cell r="N421">
            <v>1.7900719473780399E-6</v>
          </cell>
          <cell r="O421">
            <v>3.2161801500801302E-6</v>
          </cell>
        </row>
        <row r="422">
          <cell r="B422" t="str">
            <v>G-INTC-TRA</v>
          </cell>
          <cell r="C422" t="str">
            <v>VAR_cap</v>
          </cell>
          <cell r="D422" t="str">
            <v>-</v>
          </cell>
          <cell r="E422">
            <v>0.86351880627381705</v>
          </cell>
          <cell r="F422">
            <v>0.86351885932760697</v>
          </cell>
          <cell r="G422">
            <v>0.86351914657186279</v>
          </cell>
          <cell r="H422">
            <v>0.86351952549894839</v>
          </cell>
          <cell r="I422">
            <v>0.86351974469291637</v>
          </cell>
          <cell r="J422">
            <v>0.86352024203414846</v>
          </cell>
          <cell r="K422">
            <v>0.86352085360213338</v>
          </cell>
          <cell r="L422">
            <v>0.86352117564861319</v>
          </cell>
          <cell r="M422">
            <v>0.86352254204244216</v>
          </cell>
          <cell r="N422">
            <v>0.86352342017097394</v>
          </cell>
          <cell r="O422">
            <v>0.86352632771697424</v>
          </cell>
          <cell r="P422">
            <v>0.86352799534174729</v>
          </cell>
        </row>
        <row r="423">
          <cell r="B423" t="str">
            <v>SCOM-SWHSTG-CHPBIO</v>
          </cell>
          <cell r="C423" t="str">
            <v>VAR_fout</v>
          </cell>
          <cell r="D423" t="str">
            <v>AUX_SCOM-CHPBIO_OUT</v>
          </cell>
          <cell r="E423">
            <v>1.6315196640378201E-5</v>
          </cell>
          <cell r="F423">
            <v>7.7773741359841547E-5</v>
          </cell>
          <cell r="G423">
            <v>1.1760817158071301E-2</v>
          </cell>
          <cell r="H423">
            <v>6.5960053654096126E-3</v>
          </cell>
          <cell r="I423">
            <v>1.9776235309942838E-2</v>
          </cell>
          <cell r="J423">
            <v>4.9404804473682708E-2</v>
          </cell>
          <cell r="K423">
            <v>0.52927806907258534</v>
          </cell>
          <cell r="L423">
            <v>0.54077319762979204</v>
          </cell>
          <cell r="M423">
            <v>0.38983615997779786</v>
          </cell>
          <cell r="N423">
            <v>0.3628215768723399</v>
          </cell>
          <cell r="O423">
            <v>0.36255984047908008</v>
          </cell>
          <cell r="P423">
            <v>0.46712260668776762</v>
          </cell>
        </row>
        <row r="424">
          <cell r="B424" t="str">
            <v>SCOM-SWHSTG-CHPBIO</v>
          </cell>
          <cell r="C424" t="str">
            <v>VAR_fout</v>
          </cell>
          <cell r="D424" t="str">
            <v>SCOM_LTH_CHPBIO</v>
          </cell>
          <cell r="E424">
            <v>1.6315196640378225E-5</v>
          </cell>
          <cell r="F424">
            <v>7.7837311212294088E-5</v>
          </cell>
          <cell r="G424">
            <v>1.1775837358784038E-2</v>
          </cell>
          <cell r="H424">
            <v>6.5960053654096048E-3</v>
          </cell>
          <cell r="I424">
            <v>1.9798233346995028E-2</v>
          </cell>
          <cell r="J424">
            <v>4.9404804473682645E-2</v>
          </cell>
          <cell r="K424">
            <v>0.52979544743922391</v>
          </cell>
          <cell r="L424">
            <v>0.54077319762979204</v>
          </cell>
          <cell r="M424">
            <v>0.38983615997779786</v>
          </cell>
          <cell r="N424">
            <v>0.3628215768723399</v>
          </cell>
          <cell r="O424">
            <v>0.36255984047908002</v>
          </cell>
          <cell r="P424">
            <v>0.46712260668776751</v>
          </cell>
        </row>
        <row r="425">
          <cell r="B425" t="str">
            <v>SCOM-SWHSTG-CHPBIO</v>
          </cell>
          <cell r="C425" t="str">
            <v>VAR_fin</v>
          </cell>
          <cell r="D425" t="str">
            <v>SCOM_LTH_CHPBIO</v>
          </cell>
          <cell r="E425">
            <v>1.3413789247296297E-5</v>
          </cell>
          <cell r="F425">
            <v>9.6374700215643872E-5</v>
          </cell>
          <cell r="G425">
            <v>1.4018293296161331E-2</v>
          </cell>
          <cell r="H425">
            <v>7.5827439979520078E-3</v>
          </cell>
          <cell r="I425">
            <v>2.200267515657987E-2</v>
          </cell>
          <cell r="J425">
            <v>5.3128088968042733E-2</v>
          </cell>
          <cell r="K425">
            <v>0.55187705308957058</v>
          </cell>
          <cell r="L425">
            <v>0.54624572913617409</v>
          </cell>
          <cell r="M425">
            <v>0.3937784151445205</v>
          </cell>
          <cell r="N425">
            <v>0.36649576579775905</v>
          </cell>
          <cell r="O425">
            <v>0.36622626635796018</v>
          </cell>
          <cell r="P425">
            <v>0.47185185710266991</v>
          </cell>
        </row>
        <row r="426">
          <cell r="B426" t="str">
            <v>SCOM-SWHSTG-CHPBIO</v>
          </cell>
          <cell r="C426" t="str">
            <v>VAR_fin</v>
          </cell>
          <cell r="D426" t="str">
            <v>AUX_SCOM-CHPBIO_IN</v>
          </cell>
          <cell r="E426">
            <v>1.3413789247296297E-5</v>
          </cell>
          <cell r="F426">
            <v>9.6374700215643872E-5</v>
          </cell>
          <cell r="G426">
            <v>1.4018293296161331E-2</v>
          </cell>
          <cell r="H426">
            <v>7.5827439979520078E-3</v>
          </cell>
          <cell r="I426">
            <v>2.200267515657987E-2</v>
          </cell>
          <cell r="J426">
            <v>5.3128088968042733E-2</v>
          </cell>
          <cell r="K426">
            <v>0.55187705308957058</v>
          </cell>
          <cell r="L426">
            <v>0.54624572913617409</v>
          </cell>
          <cell r="M426">
            <v>0.3937784151445205</v>
          </cell>
          <cell r="N426">
            <v>0.36649576579775905</v>
          </cell>
          <cell r="O426">
            <v>0.36622626635796018</v>
          </cell>
          <cell r="P426">
            <v>0.47185185710266991</v>
          </cell>
        </row>
        <row r="427">
          <cell r="B427" t="str">
            <v>SCOM-SWHSTG-CHPBIO</v>
          </cell>
          <cell r="C427" t="str">
            <v>VAR_ncap</v>
          </cell>
          <cell r="D427" t="str">
            <v>-</v>
          </cell>
          <cell r="E427">
            <v>2.02430401690936E-3</v>
          </cell>
          <cell r="F427">
            <v>2.76200770663045E-5</v>
          </cell>
          <cell r="G427">
            <v>1.2787967895624901E-4</v>
          </cell>
          <cell r="H427">
            <v>1.6372128280610301E-5</v>
          </cell>
          <cell r="I427">
            <v>7.5436768842985598E-3</v>
          </cell>
          <cell r="J427">
            <v>7.7103363144924598E-3</v>
          </cell>
          <cell r="K427">
            <v>0.126241365684409</v>
          </cell>
          <cell r="L427">
            <v>1.33766050811226E-4</v>
          </cell>
          <cell r="M427">
            <v>2.61710833795523E-5</v>
          </cell>
          <cell r="N427">
            <v>6.0564633785097098E-2</v>
          </cell>
          <cell r="O427">
            <v>3.7825412085029902E-4</v>
          </cell>
          <cell r="P427">
            <v>2.12195273512258E-2</v>
          </cell>
        </row>
        <row r="428">
          <cell r="B428" t="str">
            <v>SCOM-SWHSTG-CHPBIO</v>
          </cell>
          <cell r="C428" t="str">
            <v>VAR_cap</v>
          </cell>
          <cell r="D428" t="str">
            <v>-</v>
          </cell>
          <cell r="E428">
            <v>2.02430401690936E-3</v>
          </cell>
          <cell r="F428">
            <v>2.0493773394082669E-3</v>
          </cell>
          <cell r="G428">
            <v>2.1710493308515094E-3</v>
          </cell>
          <cell r="H428">
            <v>2.1713541140940796E-3</v>
          </cell>
          <cell r="I428">
            <v>8.1954335061992147E-3</v>
          </cell>
          <cell r="J428">
            <v>1.5269393321203608E-2</v>
          </cell>
          <cell r="K428">
            <v>0.14148285188776361</v>
          </cell>
          <cell r="L428">
            <v>0.13406471493445105</v>
          </cell>
          <cell r="M428">
            <v>7.3748591117915901E-2</v>
          </cell>
          <cell r="N428">
            <v>6.0702943577130894E-2</v>
          </cell>
          <cell r="O428">
            <v>6.0951236722905359E-2</v>
          </cell>
          <cell r="P428">
            <v>8.2135204038621734E-2</v>
          </cell>
        </row>
        <row r="429">
          <cell r="B429" t="str">
            <v>SCOM-SWHSTG-CHPHFC</v>
          </cell>
          <cell r="C429" t="str">
            <v>VAR_fout</v>
          </cell>
          <cell r="D429" t="str">
            <v>AUX_SCOM-CHPHFC_OUT</v>
          </cell>
          <cell r="E429">
            <v>8.7200436799753816E-5</v>
          </cell>
          <cell r="F429">
            <v>6.6315017496445093E-5</v>
          </cell>
          <cell r="G429">
            <v>6.7736053585520071E-5</v>
          </cell>
          <cell r="H429">
            <v>1.7601022163109407E-3</v>
          </cell>
          <cell r="I429">
            <v>5.0169521393917671E-3</v>
          </cell>
          <cell r="J429">
            <v>3.4016261377282295E-2</v>
          </cell>
          <cell r="K429">
            <v>0.16643227305034586</v>
          </cell>
          <cell r="L429">
            <v>0.14759473642736054</v>
          </cell>
          <cell r="M429">
            <v>1.7565044060628927E-2</v>
          </cell>
          <cell r="N429">
            <v>6.5897978864411857E-2</v>
          </cell>
          <cell r="O429">
            <v>6.6330972212932965E-2</v>
          </cell>
          <cell r="P429">
            <v>0.14958993000363383</v>
          </cell>
        </row>
        <row r="430">
          <cell r="B430" t="str">
            <v>SCOM-SWHSTG-CHPHFC</v>
          </cell>
          <cell r="C430" t="str">
            <v>VAR_fout</v>
          </cell>
          <cell r="D430" t="str">
            <v>SCOM_LTH_CHPHFC</v>
          </cell>
          <cell r="E430">
            <v>8.7200436799753978E-5</v>
          </cell>
          <cell r="F430">
            <v>6.6369221342163823E-5</v>
          </cell>
          <cell r="G430">
            <v>6.782256195536118E-5</v>
          </cell>
          <cell r="H430">
            <v>1.7601022163109374E-3</v>
          </cell>
          <cell r="I430">
            <v>5.0225327313154497E-3</v>
          </cell>
          <cell r="J430">
            <v>3.4016261377282253E-2</v>
          </cell>
          <cell r="K430">
            <v>0.16659496344433428</v>
          </cell>
          <cell r="L430">
            <v>0.14759473642736054</v>
          </cell>
          <cell r="M430">
            <v>1.7565044060628927E-2</v>
          </cell>
          <cell r="N430">
            <v>6.5897978864411857E-2</v>
          </cell>
          <cell r="O430">
            <v>6.6330972212932965E-2</v>
          </cell>
          <cell r="P430">
            <v>0.1495899300036338</v>
          </cell>
        </row>
        <row r="431">
          <cell r="B431" t="str">
            <v>SCOM-SWHSTG-CHPHFC</v>
          </cell>
          <cell r="C431" t="str">
            <v>VAR_fin</v>
          </cell>
          <cell r="D431" t="str">
            <v>SCOM_LTH_CHPHFC</v>
          </cell>
          <cell r="E431">
            <v>8.7200436799753978E-5</v>
          </cell>
          <cell r="F431">
            <v>6.6369221342163823E-5</v>
          </cell>
          <cell r="G431">
            <v>6.782256195536118E-5</v>
          </cell>
          <cell r="H431">
            <v>2.0247530590439288E-3</v>
          </cell>
          <cell r="I431">
            <v>5.5823441186869825E-3</v>
          </cell>
          <cell r="J431">
            <v>3.6578564693333059E-2</v>
          </cell>
          <cell r="K431">
            <v>0.17353866306410271</v>
          </cell>
          <cell r="L431">
            <v>0.14908895656525467</v>
          </cell>
          <cell r="M431">
            <v>1.7744127492683524E-2</v>
          </cell>
          <cell r="N431">
            <v>6.656663455178341E-2</v>
          </cell>
          <cell r="O431">
            <v>6.7002407151827342E-2</v>
          </cell>
          <cell r="P431">
            <v>0.15110463068839328</v>
          </cell>
        </row>
        <row r="432">
          <cell r="B432" t="str">
            <v>SCOM-SWHSTG-CHPHFC</v>
          </cell>
          <cell r="C432" t="str">
            <v>VAR_fin</v>
          </cell>
          <cell r="D432" t="str">
            <v>AUX_SCOM-CHPHFC_IN</v>
          </cell>
          <cell r="E432">
            <v>8.7200436799753978E-5</v>
          </cell>
          <cell r="F432">
            <v>6.6369221342163823E-5</v>
          </cell>
          <cell r="G432">
            <v>6.782256195536118E-5</v>
          </cell>
          <cell r="H432">
            <v>2.0247530590439288E-3</v>
          </cell>
          <cell r="I432">
            <v>5.5823441186869825E-3</v>
          </cell>
          <cell r="J432">
            <v>3.6578564693333059E-2</v>
          </cell>
          <cell r="K432">
            <v>0.17353866306410271</v>
          </cell>
          <cell r="L432">
            <v>0.14908895656525467</v>
          </cell>
          <cell r="M432">
            <v>1.7744127492683524E-2</v>
          </cell>
          <cell r="N432">
            <v>6.656663455178341E-2</v>
          </cell>
          <cell r="O432">
            <v>6.7002407151827342E-2</v>
          </cell>
          <cell r="P432">
            <v>0.15110463068839328</v>
          </cell>
        </row>
        <row r="433">
          <cell r="B433" t="str">
            <v>SCOM-SWHSTG-CHPHFC</v>
          </cell>
          <cell r="C433" t="str">
            <v>VAR_ncap</v>
          </cell>
          <cell r="D433" t="str">
            <v>-</v>
          </cell>
          <cell r="E433">
            <v>8.7692806971973597E-4</v>
          </cell>
          <cell r="F433">
            <v>2.4918825094077799E-5</v>
          </cell>
          <cell r="G433">
            <v>4.93622935370154E-5</v>
          </cell>
          <cell r="H433">
            <v>4.4650765182474499E-5</v>
          </cell>
          <cell r="I433">
            <v>1.31353547733984E-3</v>
          </cell>
          <cell r="J433">
            <v>1.09740855411056E-3</v>
          </cell>
          <cell r="K433">
            <v>7.9824360996634796E-3</v>
          </cell>
          <cell r="L433">
            <v>1.3929488257694399E-4</v>
          </cell>
          <cell r="M433">
            <v>2.3469404693615501E-5</v>
          </cell>
          <cell r="N433">
            <v>4.0046650127117701E-3</v>
          </cell>
          <cell r="O433">
            <v>1.4838851950785701E-4</v>
          </cell>
          <cell r="P433">
            <v>5.25654275185777E-3</v>
          </cell>
        </row>
        <row r="434">
          <cell r="B434" t="str">
            <v>SCOM-SWHSTG-CHPHFC</v>
          </cell>
          <cell r="C434" t="str">
            <v>VAR_cap</v>
          </cell>
          <cell r="D434" t="str">
            <v>-</v>
          </cell>
          <cell r="E434">
            <v>8.7692806971973597E-4</v>
          </cell>
          <cell r="F434">
            <v>8.9914232631084392E-4</v>
          </cell>
          <cell r="G434">
            <v>9.4208199658133178E-4</v>
          </cell>
          <cell r="H434">
            <v>9.7568893312551148E-4</v>
          </cell>
          <cell r="I434">
            <v>1.6171341461919449E-3</v>
          </cell>
          <cell r="J434">
            <v>2.4368429821468814E-3</v>
          </cell>
          <cell r="K434">
            <v>1.0379650510306546E-2</v>
          </cell>
          <cell r="L434">
            <v>9.1936985759133432E-3</v>
          </cell>
          <cell r="M434">
            <v>3.6451761927544695E-3</v>
          </cell>
          <cell r="N434">
            <v>4.1458041225030141E-3</v>
          </cell>
          <cell r="O434">
            <v>4.1601524790828761E-3</v>
          </cell>
          <cell r="P434">
            <v>9.3832032503836718E-3</v>
          </cell>
        </row>
        <row r="435">
          <cell r="B435" t="str">
            <v>ENUC_SMR_GOE_III</v>
          </cell>
          <cell r="C435" t="str">
            <v>VAR_fout</v>
          </cell>
          <cell r="D435" t="str">
            <v>LTH</v>
          </cell>
          <cell r="E435"/>
          <cell r="F435"/>
          <cell r="K435"/>
          <cell r="L435"/>
          <cell r="M435">
            <v>0.28128182848712474</v>
          </cell>
          <cell r="N435">
            <v>0.65754036649316994</v>
          </cell>
          <cell r="O435">
            <v>0.67214477693297825</v>
          </cell>
          <cell r="P435">
            <v>0.61015089945485357</v>
          </cell>
        </row>
        <row r="436">
          <cell r="B436" t="str">
            <v>ENUC_SMR_GOE_III</v>
          </cell>
          <cell r="C436" t="str">
            <v>VAR_fout</v>
          </cell>
          <cell r="D436" t="str">
            <v>ELC</v>
          </cell>
          <cell r="E436"/>
          <cell r="F436"/>
          <cell r="G436"/>
          <cell r="H436"/>
          <cell r="I436"/>
          <cell r="J436"/>
          <cell r="K436"/>
          <cell r="L436"/>
          <cell r="M436">
            <v>1.1344948528032133</v>
          </cell>
          <cell r="N436">
            <v>2.6836372572704206</v>
          </cell>
          <cell r="O436">
            <v>2.7836465480824812</v>
          </cell>
          <cell r="P436">
            <v>2.6914906246154251</v>
          </cell>
        </row>
        <row r="437">
          <cell r="B437" t="str">
            <v>ENUC_SMR_GOE_III</v>
          </cell>
          <cell r="C437" t="str">
            <v>VAR_fin</v>
          </cell>
          <cell r="D437" t="str">
            <v>URN</v>
          </cell>
          <cell r="E437"/>
          <cell r="F437"/>
          <cell r="G437"/>
          <cell r="H437"/>
          <cell r="I437"/>
          <cell r="J437"/>
          <cell r="K437"/>
          <cell r="L437"/>
          <cell r="M437">
            <v>3.546543598101473</v>
          </cell>
          <cell r="N437">
            <v>8.38584505219821</v>
          </cell>
          <cell r="O437">
            <v>8.6939554949559454</v>
          </cell>
          <cell r="P437">
            <v>8.3884535661558619</v>
          </cell>
        </row>
        <row r="438">
          <cell r="B438" t="str">
            <v>ENUC_SMR_GOE_III</v>
          </cell>
          <cell r="C438" t="str">
            <v>VAR_ncap</v>
          </cell>
          <cell r="D438" t="str">
            <v>-</v>
          </cell>
          <cell r="E438"/>
          <cell r="F438"/>
          <cell r="G438"/>
          <cell r="H438"/>
          <cell r="I438"/>
          <cell r="J438"/>
          <cell r="K438"/>
          <cell r="L438"/>
          <cell r="M438">
            <v>0.104080441144632</v>
          </cell>
          <cell r="N438">
            <v>3.7224320187341E-7</v>
          </cell>
          <cell r="O438">
            <v>7.4175982448530095E-7</v>
          </cell>
        </row>
        <row r="439">
          <cell r="B439" t="str">
            <v>ENUC_SMR_GOE_III</v>
          </cell>
          <cell r="C439" t="str">
            <v>VAR_cap</v>
          </cell>
          <cell r="D439" t="str">
            <v>-</v>
          </cell>
          <cell r="E439"/>
          <cell r="F439"/>
          <cell r="G439"/>
          <cell r="H439"/>
          <cell r="I439"/>
          <cell r="J439"/>
          <cell r="K439"/>
          <cell r="L439"/>
          <cell r="M439">
            <v>4.2413430792085802E-2</v>
          </cell>
          <cell r="N439">
            <v>0.104080441144632</v>
          </cell>
          <cell r="O439">
            <v>0.104081048535853</v>
          </cell>
          <cell r="P439">
            <v>0.104081555147658</v>
          </cell>
        </row>
        <row r="440">
          <cell r="B440" t="str">
            <v>D-IHFO</v>
          </cell>
          <cell r="C440" t="str">
            <v>VAR_fout</v>
          </cell>
          <cell r="D440" t="str">
            <v>CO2</v>
          </cell>
          <cell r="E440">
            <v>213.78076776292201</v>
          </cell>
          <cell r="F440">
            <v>189.54101312051901</v>
          </cell>
          <cell r="G440">
            <v>0.18684354473783299</v>
          </cell>
          <cell r="H440">
            <v>2.7480698789581901E-2</v>
          </cell>
          <cell r="I440">
            <v>1.85598969182896E-2</v>
          </cell>
          <cell r="J440">
            <v>0.10470846528414</v>
          </cell>
          <cell r="K440">
            <v>6.9484585292439102E-2</v>
          </cell>
        </row>
        <row r="441">
          <cell r="B441" t="str">
            <v>D-IHFO</v>
          </cell>
          <cell r="C441" t="str">
            <v>VAR_fout</v>
          </cell>
          <cell r="D441" t="str">
            <v>IHFO</v>
          </cell>
          <cell r="E441">
            <v>2.7300049324955258</v>
          </cell>
          <cell r="F441">
            <v>2.4204604845607758</v>
          </cell>
          <cell r="G441">
            <v>2.3860135038195002E-3</v>
          </cell>
          <cell r="H441">
            <v>3.5093167654435777E-4</v>
          </cell>
          <cell r="I441">
            <v>2.3701201311864242E-4</v>
          </cell>
          <cell r="J441">
            <v>1.3371391154172638E-3</v>
          </cell>
          <cell r="K441">
            <v>8.8732612650699436E-4</v>
          </cell>
          <cell r="L441"/>
        </row>
        <row r="442">
          <cell r="B442" t="str">
            <v>D-IHFO</v>
          </cell>
          <cell r="C442" t="str">
            <v>VAR_fin</v>
          </cell>
          <cell r="D442" t="str">
            <v>HFO</v>
          </cell>
          <cell r="E442">
            <v>2.776373607310676</v>
          </cell>
          <cell r="F442">
            <v>2.4615715989677844</v>
          </cell>
          <cell r="G442">
            <v>2.4265395420497811E-3</v>
          </cell>
          <cell r="H442">
            <v>3.5689219207249163E-4</v>
          </cell>
          <cell r="I442">
            <v>2.4103762231544976E-4</v>
          </cell>
          <cell r="J442">
            <v>1.3598501984953186E-3</v>
          </cell>
          <cell r="K442">
            <v>9.0239721159011846E-4</v>
          </cell>
          <cell r="L442"/>
        </row>
        <row r="443">
          <cell r="B443" t="str">
            <v>RHNM-CHPNGA</v>
          </cell>
          <cell r="C443" t="str">
            <v>VAR_fout</v>
          </cell>
          <cell r="D443" t="str">
            <v>CO2_R</v>
          </cell>
          <cell r="E443"/>
          <cell r="F443">
            <v>0.40418182965566002</v>
          </cell>
          <cell r="G443">
            <v>1.7111357061863099</v>
          </cell>
          <cell r="H443">
            <v>1.56561551534551</v>
          </cell>
          <cell r="I443">
            <v>1.6205436625373999</v>
          </cell>
          <cell r="J443">
            <v>1.00421355379263</v>
          </cell>
          <cell r="K443"/>
          <cell r="L443"/>
          <cell r="M443">
            <v>0.112622811318636</v>
          </cell>
          <cell r="N443">
            <v>0.39730872128599098</v>
          </cell>
          <cell r="O443">
            <v>0.15245710537351401</v>
          </cell>
          <cell r="P443">
            <v>0.32641279820548103</v>
          </cell>
        </row>
        <row r="444">
          <cell r="B444" t="str">
            <v>RHNM-CHPNGA</v>
          </cell>
          <cell r="C444" t="str">
            <v>VAR_fout</v>
          </cell>
          <cell r="D444" t="str">
            <v>RHNM_NKEV_GAS_ELC_CHP</v>
          </cell>
          <cell r="E444"/>
          <cell r="F444">
            <v>2.0800303939892081E-3</v>
          </cell>
          <cell r="G444">
            <v>8.4515758988313126E-3</v>
          </cell>
          <cell r="H444">
            <v>8.1104853811617417E-3</v>
          </cell>
          <cell r="I444">
            <v>8.4519323011693001E-3</v>
          </cell>
          <cell r="J444">
            <v>5.2065387451320222E-3</v>
          </cell>
          <cell r="K444"/>
          <cell r="L444"/>
          <cell r="M444">
            <v>5.3656045148585678E-4</v>
          </cell>
          <cell r="N444">
            <v>2.0587198675904072E-3</v>
          </cell>
          <cell r="O444">
            <v>7.1427463522617731E-4</v>
          </cell>
          <cell r="P444">
            <v>1.4911873846395166E-3</v>
          </cell>
        </row>
        <row r="445">
          <cell r="B445" t="str">
            <v>RHNM-CHPNGA</v>
          </cell>
          <cell r="C445" t="str">
            <v>VAR_fout</v>
          </cell>
          <cell r="D445" t="str">
            <v>RHNM_LTH_CHPNGA</v>
          </cell>
          <cell r="E445"/>
          <cell r="F445">
            <v>4.4746952705634587E-3</v>
          </cell>
          <cell r="G445">
            <v>1.7913455123499962E-2</v>
          </cell>
          <cell r="H445">
            <v>1.6761669787734284E-2</v>
          </cell>
          <cell r="I445">
            <v>1.7254873812660394E-2</v>
          </cell>
          <cell r="J445">
            <v>1.0498430584446532E-2</v>
          </cell>
          <cell r="K445"/>
          <cell r="L445"/>
          <cell r="M445">
            <v>1.0558125013108784E-3</v>
          </cell>
          <cell r="N445">
            <v>4.0510294168714482E-3</v>
          </cell>
          <cell r="O445">
            <v>1.4055081531869926E-3</v>
          </cell>
          <cell r="P445">
            <v>2.9342719504196917E-3</v>
          </cell>
        </row>
        <row r="446">
          <cell r="B446" t="str">
            <v>RHNM-CHPNGA</v>
          </cell>
          <cell r="C446" t="str">
            <v>VAR_fin</v>
          </cell>
          <cell r="D446" t="str">
            <v>RNGA</v>
          </cell>
          <cell r="E446"/>
          <cell r="F446">
            <v>7.1663444974407828E-3</v>
          </cell>
          <cell r="G446">
            <v>3.0339285570679202E-2</v>
          </cell>
          <cell r="H446">
            <v>2.775914034300549E-2</v>
          </cell>
          <cell r="I446">
            <v>2.8733043662010533E-2</v>
          </cell>
          <cell r="J446">
            <v>1.7805204854479256E-2</v>
          </cell>
          <cell r="K446"/>
          <cell r="L446"/>
          <cell r="M446">
            <v>1.9968583567133991E-3</v>
          </cell>
          <cell r="N446">
            <v>7.0444808738650876E-3</v>
          </cell>
          <cell r="O446">
            <v>2.7031401661970528E-3</v>
          </cell>
          <cell r="P446">
            <v>5.7874609610900941E-3</v>
          </cell>
        </row>
        <row r="447">
          <cell r="B447" t="str">
            <v>RHNM-CHPNGA</v>
          </cell>
          <cell r="C447" t="str">
            <v>VAR_ncap</v>
          </cell>
          <cell r="D447" t="str">
            <v>-</v>
          </cell>
          <cell r="F447">
            <v>6.2722233298617095E-4</v>
          </cell>
          <cell r="M447">
            <v>9.4306605653384095E-5</v>
          </cell>
          <cell r="N447">
            <v>1.0135571383361201E-4</v>
          </cell>
          <cell r="O447">
            <v>5.2940397492336796E-7</v>
          </cell>
          <cell r="P447">
            <v>9.6635074189302297E-5</v>
          </cell>
        </row>
        <row r="448">
          <cell r="B448" t="str">
            <v>RHNM-CHPNGA</v>
          </cell>
          <cell r="C448" t="str">
            <v>VAR_cap</v>
          </cell>
          <cell r="D448" t="str">
            <v>-</v>
          </cell>
          <cell r="F448">
            <v>6.2722233298617095E-4</v>
          </cell>
          <cell r="G448">
            <v>6.2720313992983487E-4</v>
          </cell>
          <cell r="H448">
            <v>6.2719664215715536E-4</v>
          </cell>
          <cell r="I448">
            <v>6.2717904212551202E-4</v>
          </cell>
          <cell r="J448">
            <v>3.8552297626365825E-4</v>
          </cell>
          <cell r="M448">
            <v>9.4306605653384095E-5</v>
          </cell>
          <cell r="N448">
            <v>1.955688173114894E-4</v>
          </cell>
          <cell r="O448">
            <v>1.9558714145390062E-4</v>
          </cell>
          <cell r="P448">
            <v>2.916885629115878E-4</v>
          </cell>
        </row>
        <row r="449">
          <cell r="B449" t="str">
            <v>G-INTC-EXP00-DE</v>
          </cell>
          <cell r="C449" t="str">
            <v>VAR_fout</v>
          </cell>
          <cell r="D449" t="str">
            <v>ELC_E-DE</v>
          </cell>
          <cell r="E449">
            <v>26.492982012185347</v>
          </cell>
          <cell r="F449">
            <v>3.1217034377921372E-4</v>
          </cell>
          <cell r="G449">
            <v>3.5520532565214862E-4</v>
          </cell>
          <cell r="H449">
            <v>5.824009176547205E-4</v>
          </cell>
          <cell r="I449">
            <v>6.7550756852297088E-4</v>
          </cell>
          <cell r="J449">
            <v>4.2180806373469978E-4</v>
          </cell>
          <cell r="K449">
            <v>3.151450732987769E-4</v>
          </cell>
          <cell r="L449">
            <v>2.4724189250480871E-4</v>
          </cell>
          <cell r="M449">
            <v>1.893110113134749E-4</v>
          </cell>
          <cell r="N449">
            <v>3.7654445448691314E-4</v>
          </cell>
          <cell r="O449">
            <v>3.8187362628437085E-4</v>
          </cell>
          <cell r="P449">
            <v>8.0447772893506753E-4</v>
          </cell>
        </row>
        <row r="450">
          <cell r="B450" t="str">
            <v>G-INTC-EXP00-DE</v>
          </cell>
          <cell r="C450" t="str">
            <v>VAR_fin</v>
          </cell>
          <cell r="D450" t="str">
            <v>ELC</v>
          </cell>
          <cell r="E450">
            <v>26.492982012185347</v>
          </cell>
          <cell r="F450">
            <v>3.1217034377921372E-4</v>
          </cell>
          <cell r="G450">
            <v>3.5520532565214862E-4</v>
          </cell>
          <cell r="H450">
            <v>5.824009176547205E-4</v>
          </cell>
          <cell r="I450">
            <v>6.7550756852297088E-4</v>
          </cell>
          <cell r="J450">
            <v>4.2180806373469978E-4</v>
          </cell>
          <cell r="K450">
            <v>3.151450732987769E-4</v>
          </cell>
          <cell r="L450">
            <v>2.4724189250480871E-4</v>
          </cell>
          <cell r="M450">
            <v>1.893110113134749E-4</v>
          </cell>
          <cell r="N450">
            <v>3.7654445448691314E-4</v>
          </cell>
          <cell r="O450">
            <v>3.8187362628437085E-4</v>
          </cell>
          <cell r="P450">
            <v>8.0447772893506753E-4</v>
          </cell>
        </row>
        <row r="451">
          <cell r="B451" t="str">
            <v>G-INTC-EXP00-DE</v>
          </cell>
          <cell r="C451" t="str">
            <v>VAR_ncap</v>
          </cell>
          <cell r="D451" t="str">
            <v>-</v>
          </cell>
          <cell r="E451">
            <v>4.4401771537312098E-7</v>
          </cell>
          <cell r="F451">
            <v>7.46912382783655E-7</v>
          </cell>
          <cell r="G451">
            <v>2.1533442061049701E-6</v>
          </cell>
          <cell r="H451">
            <v>1.9738152546229098E-6</v>
          </cell>
          <cell r="I451">
            <v>4.8472791483453399E-6</v>
          </cell>
          <cell r="J451">
            <v>1.6291231728851499E-4</v>
          </cell>
          <cell r="K451">
            <v>2.8079273444974702E-5</v>
          </cell>
          <cell r="L451">
            <v>1.5024141272136399E-4</v>
          </cell>
          <cell r="M451">
            <v>1.2893111020393499E-5</v>
          </cell>
          <cell r="N451">
            <v>3.6040488582839901E-4</v>
          </cell>
        </row>
        <row r="452">
          <cell r="B452" t="str">
            <v>G-INTC-EXP00-DE</v>
          </cell>
          <cell r="C452" t="str">
            <v>VAR_cap</v>
          </cell>
          <cell r="D452" t="str">
            <v>-</v>
          </cell>
          <cell r="E452">
            <v>4.0264007090511189</v>
          </cell>
          <cell r="F452">
            <v>3.5164933105935603E-4</v>
          </cell>
          <cell r="G452">
            <v>3.4477997984971864E-4</v>
          </cell>
          <cell r="H452">
            <v>3.347162839215656E-4</v>
          </cell>
          <cell r="I452">
            <v>3.350976739513456E-4</v>
          </cell>
          <cell r="J452">
            <v>3.3281764157866434E-4</v>
          </cell>
          <cell r="K452">
            <v>3.5579560712584168E-4</v>
          </cell>
          <cell r="L452">
            <v>2.7772152751581736E-4</v>
          </cell>
          <cell r="M452">
            <v>1.9013147999681821E-4</v>
          </cell>
          <cell r="N452">
            <v>3.4587817124160703E-4</v>
          </cell>
          <cell r="O452">
            <v>3.51874298646937E-4</v>
          </cell>
          <cell r="P452">
            <v>7.0962970236811086E-4</v>
          </cell>
        </row>
        <row r="453">
          <cell r="B453" t="str">
            <v>ENUC_BMGL_EXT</v>
          </cell>
          <cell r="C453" t="str">
            <v>VAR_fout</v>
          </cell>
          <cell r="D453" t="str">
            <v>ELC</v>
          </cell>
          <cell r="F453">
            <v>33.168768556651465</v>
          </cell>
          <cell r="G453">
            <v>33.113737259342443</v>
          </cell>
          <cell r="H453">
            <v>33.168767421051932</v>
          </cell>
          <cell r="I453">
            <v>33.168767776498584</v>
          </cell>
          <cell r="J453">
            <v>33.16876869245025</v>
          </cell>
        </row>
        <row r="454">
          <cell r="B454" t="str">
            <v>ENUC_BMGL_EXT</v>
          </cell>
          <cell r="C454" t="str">
            <v>VAR_fin</v>
          </cell>
          <cell r="D454" t="str">
            <v>URN</v>
          </cell>
          <cell r="F454">
            <v>100.03267801645636</v>
          </cell>
          <cell r="G454">
            <v>99.866710804404377</v>
          </cell>
          <cell r="H454">
            <v>100.03267459163641</v>
          </cell>
          <cell r="I454">
            <v>100.03267566361713</v>
          </cell>
          <cell r="J454">
            <v>100.03267842600782</v>
          </cell>
        </row>
        <row r="455">
          <cell r="B455" t="str">
            <v>ENUC_BMGL_EXT</v>
          </cell>
          <cell r="C455" t="str">
            <v>VAR_ncap</v>
          </cell>
          <cell r="D455" t="str">
            <v>-</v>
          </cell>
          <cell r="F455">
            <v>1.2329345878715801</v>
          </cell>
        </row>
        <row r="456">
          <cell r="B456" t="str">
            <v>ENUC_BMGL_EXT</v>
          </cell>
          <cell r="C456" t="str">
            <v>VAR_cap</v>
          </cell>
          <cell r="D456" t="str">
            <v>-</v>
          </cell>
          <cell r="F456">
            <v>1.2329345878715801</v>
          </cell>
          <cell r="G456">
            <v>1.2329345512791205</v>
          </cell>
          <cell r="H456">
            <v>1.2329345433011298</v>
          </cell>
          <cell r="I456">
            <v>1.232934530822609</v>
          </cell>
          <cell r="J456">
            <v>1.2329345033532031</v>
          </cell>
        </row>
        <row r="457">
          <cell r="B457" t="str">
            <v>CEN-EBAT</v>
          </cell>
          <cell r="C457" t="str">
            <v>VAR_fout</v>
          </cell>
          <cell r="D457" t="str">
            <v>ELC13</v>
          </cell>
          <cell r="E457">
            <v>2.7237425558441328E-3</v>
          </cell>
          <cell r="F457">
            <v>2.2003603517120915E-3</v>
          </cell>
          <cell r="G457">
            <v>2.6695212255576769E-3</v>
          </cell>
          <cell r="H457">
            <v>2.6526487280032788E-3</v>
          </cell>
          <cell r="I457">
            <v>0.60761808659888428</v>
          </cell>
          <cell r="J457">
            <v>0.847142608356377</v>
          </cell>
          <cell r="K457">
            <v>1.0005763930957607</v>
          </cell>
          <cell r="L457">
            <v>1.2258215392469645</v>
          </cell>
          <cell r="M457">
            <v>2.0232555341714455</v>
          </cell>
          <cell r="N457">
            <v>2.0236396965337975</v>
          </cell>
          <cell r="O457">
            <v>2.0237354182094287</v>
          </cell>
          <cell r="P457">
            <v>2.0256791481680092</v>
          </cell>
        </row>
        <row r="458">
          <cell r="B458" t="str">
            <v>CEN-EBAT</v>
          </cell>
          <cell r="C458" t="str">
            <v>VAR_fout</v>
          </cell>
          <cell r="D458" t="str">
            <v>AUX_CEN-EBAT_OUT</v>
          </cell>
          <cell r="E458">
            <v>2.7237425558441246E-3</v>
          </cell>
          <cell r="F458">
            <v>2.2003603517120863E-3</v>
          </cell>
          <cell r="G458">
            <v>2.6695212255576696E-3</v>
          </cell>
          <cell r="H458">
            <v>2.6526487280032728E-3</v>
          </cell>
          <cell r="I458">
            <v>0.60761808659888294</v>
          </cell>
          <cell r="J458">
            <v>0.84714260835637456</v>
          </cell>
          <cell r="K458">
            <v>1.0005763930957574</v>
          </cell>
          <cell r="L458">
            <v>1.2258215392469602</v>
          </cell>
          <cell r="M458">
            <v>2.023255534171438</v>
          </cell>
          <cell r="N458">
            <v>2.0236396965337931</v>
          </cell>
          <cell r="O458">
            <v>2.023735418209422</v>
          </cell>
          <cell r="P458">
            <v>2.0256791481680021</v>
          </cell>
        </row>
        <row r="459">
          <cell r="B459" t="str">
            <v>CEN-EBAT</v>
          </cell>
          <cell r="C459" t="str">
            <v>VAR_fin</v>
          </cell>
          <cell r="D459" t="str">
            <v>AUX_CEN-EBAT_IN</v>
          </cell>
          <cell r="E459">
            <v>3.1429242036393524E-3</v>
          </cell>
          <cell r="F459">
            <v>2.5400697262394521E-3</v>
          </cell>
          <cell r="G459">
            <v>3.0793397261564561E-3</v>
          </cell>
          <cell r="H459">
            <v>3.0600769501266923E-3</v>
          </cell>
          <cell r="I459">
            <v>0.70079736362515987</v>
          </cell>
          <cell r="J459">
            <v>0.97705232103536965</v>
          </cell>
          <cell r="K459">
            <v>1.1540151567915686</v>
          </cell>
          <cell r="L459">
            <v>1.4138026691336998</v>
          </cell>
          <cell r="M459">
            <v>2.3335225519272842</v>
          </cell>
          <cell r="N459">
            <v>2.3339672525108894</v>
          </cell>
          <cell r="O459">
            <v>2.3340764039902422</v>
          </cell>
          <cell r="P459">
            <v>2.3363199854029837</v>
          </cell>
        </row>
        <row r="460">
          <cell r="B460" t="str">
            <v>CEN-EBAT</v>
          </cell>
          <cell r="C460" t="str">
            <v>VAR_fin</v>
          </cell>
          <cell r="D460" t="str">
            <v>ELC13</v>
          </cell>
          <cell r="E460">
            <v>3.1429242036393524E-3</v>
          </cell>
          <cell r="F460">
            <v>2.5400697262394521E-3</v>
          </cell>
          <cell r="G460">
            <v>3.0793397261564561E-3</v>
          </cell>
          <cell r="H460">
            <v>3.0600769501266923E-3</v>
          </cell>
          <cell r="I460">
            <v>0.70079736362515987</v>
          </cell>
          <cell r="J460">
            <v>0.97705232103536965</v>
          </cell>
          <cell r="K460">
            <v>1.1540151567915686</v>
          </cell>
          <cell r="L460">
            <v>1.4138026691336998</v>
          </cell>
          <cell r="M460">
            <v>2.3335225519272842</v>
          </cell>
          <cell r="N460">
            <v>2.3339672525108894</v>
          </cell>
          <cell r="O460">
            <v>2.3340764039902422</v>
          </cell>
          <cell r="P460">
            <v>2.3363199854029837</v>
          </cell>
        </row>
        <row r="461">
          <cell r="B461" t="str">
            <v>CEN-EBAT</v>
          </cell>
          <cell r="C461" t="str">
            <v>VAR_ncap</v>
          </cell>
          <cell r="D461" t="str">
            <v>-</v>
          </cell>
          <cell r="E461">
            <v>4.6653471143875399E-4</v>
          </cell>
          <cell r="F461">
            <v>7.2168472502830602E-7</v>
          </cell>
          <cell r="G461">
            <v>2.40750411930698E-6</v>
          </cell>
          <cell r="H461">
            <v>1.0934274602721101E-4</v>
          </cell>
          <cell r="I461">
            <v>0.264588693533998</v>
          </cell>
          <cell r="J461">
            <v>0.22103813675448999</v>
          </cell>
          <cell r="K461">
            <v>0.12745054464811001</v>
          </cell>
          <cell r="L461">
            <v>0.28273456338186098</v>
          </cell>
          <cell r="M461">
            <v>0.14562947621678499</v>
          </cell>
          <cell r="N461">
            <v>0.19521794558457201</v>
          </cell>
          <cell r="O461">
            <v>0.26470190055922299</v>
          </cell>
          <cell r="P461">
            <v>8.9519122840026402E-2</v>
          </cell>
        </row>
        <row r="462">
          <cell r="B462" t="str">
            <v>CEN-EBAT</v>
          </cell>
          <cell r="C462" t="str">
            <v>VAR_cap</v>
          </cell>
          <cell r="D462" t="str">
            <v>-</v>
          </cell>
          <cell r="E462">
            <v>4.6653471143875399E-4</v>
          </cell>
          <cell r="F462">
            <v>4.6708527414823564E-4</v>
          </cell>
          <cell r="G462">
            <v>4.6906478592970157E-4</v>
          </cell>
          <cell r="H462">
            <v>4.5268811995872641E-4</v>
          </cell>
          <cell r="I462">
            <v>0.26469866704202649</v>
          </cell>
          <cell r="J462">
            <v>0.48564909684576962</v>
          </cell>
          <cell r="K462">
            <v>0.48568003719550074</v>
          </cell>
          <cell r="L462">
            <v>0.48568931590905334</v>
          </cell>
          <cell r="M462">
            <v>0.48569156966346805</v>
          </cell>
          <cell r="N462">
            <v>0.485702704738735</v>
          </cell>
          <cell r="O462">
            <v>0.48571252105526291</v>
          </cell>
          <cell r="P462">
            <v>0.48596340785816972</v>
          </cell>
        </row>
        <row r="463">
          <cell r="B463" t="str">
            <v>ESOL-PV</v>
          </cell>
          <cell r="C463" t="str">
            <v>VAR_fout</v>
          </cell>
          <cell r="D463" t="str">
            <v>ELC35</v>
          </cell>
          <cell r="G463">
            <v>0.15619049077648858</v>
          </cell>
          <cell r="H463">
            <v>0.1968993526841312</v>
          </cell>
          <cell r="I463">
            <v>1.048097398106659</v>
          </cell>
          <cell r="J463">
            <v>1.7954579952580583</v>
          </cell>
          <cell r="K463">
            <v>4.6036310069105992</v>
          </cell>
          <cell r="L463">
            <v>7.4118092481514442</v>
          </cell>
          <cell r="M463">
            <v>6.7199863761368519</v>
          </cell>
          <cell r="N463">
            <v>5.8132679842449813</v>
          </cell>
          <cell r="O463">
            <v>2.8431007096807193</v>
          </cell>
          <cell r="P463">
            <v>1.6606151833016069E-2</v>
          </cell>
        </row>
        <row r="464">
          <cell r="B464" t="str">
            <v>ESOL-PV</v>
          </cell>
          <cell r="C464" t="str">
            <v>VAR_fin</v>
          </cell>
          <cell r="D464" t="str">
            <v>SOL</v>
          </cell>
          <cell r="G464">
            <v>0.15619049077648858</v>
          </cell>
          <cell r="H464">
            <v>0.1968993526841312</v>
          </cell>
          <cell r="I464">
            <v>1.048097398106659</v>
          </cell>
          <cell r="J464">
            <v>1.7954579952580583</v>
          </cell>
          <cell r="K464">
            <v>4.6036310069105992</v>
          </cell>
          <cell r="L464">
            <v>7.4118092481514442</v>
          </cell>
          <cell r="M464">
            <v>6.7199863761368519</v>
          </cell>
          <cell r="N464">
            <v>5.8132679842449813</v>
          </cell>
          <cell r="O464">
            <v>2.8431007096807193</v>
          </cell>
          <cell r="P464">
            <v>1.6606151833016069E-2</v>
          </cell>
        </row>
        <row r="465">
          <cell r="B465" t="str">
            <v>ESOL-PV</v>
          </cell>
          <cell r="C465" t="str">
            <v>VAR_fin</v>
          </cell>
          <cell r="D465" t="str">
            <v>SOLPVC</v>
          </cell>
          <cell r="G465">
            <v>0.156190490776489</v>
          </cell>
          <cell r="H465">
            <v>0.196899352684131</v>
          </cell>
          <cell r="I465">
            <v>1.0480973981066599</v>
          </cell>
          <cell r="J465">
            <v>1.79545799525806</v>
          </cell>
          <cell r="K465">
            <v>4.6036310069106001</v>
          </cell>
          <cell r="L465">
            <v>7.4118092481514504</v>
          </cell>
          <cell r="M465">
            <v>6.7199863761368501</v>
          </cell>
          <cell r="N465">
            <v>5.8132679842449901</v>
          </cell>
          <cell r="O465">
            <v>2.8431007096807202</v>
          </cell>
          <cell r="P465">
            <v>1.66061518330161E-2</v>
          </cell>
        </row>
        <row r="466">
          <cell r="B466" t="str">
            <v>ESOL-PV</v>
          </cell>
          <cell r="C466" t="str">
            <v>VAR_ncap</v>
          </cell>
          <cell r="D466" t="str">
            <v>-</v>
          </cell>
          <cell r="G466">
            <v>4.4924795629251703E-2</v>
          </cell>
          <cell r="H466">
            <v>5.6386254954224098E-6</v>
          </cell>
          <cell r="I466">
            <v>0.19423549247007799</v>
          </cell>
          <cell r="J466">
            <v>0.17054085143040501</v>
          </cell>
          <cell r="K466">
            <v>0.67776821719459901</v>
          </cell>
          <cell r="L466">
            <v>0.648760995192462</v>
          </cell>
          <cell r="M466">
            <v>1.83669908059035E-6</v>
          </cell>
          <cell r="N466">
            <v>2.5989212606491701E-6</v>
          </cell>
          <cell r="O466">
            <v>4.7006335931415601E-6</v>
          </cell>
          <cell r="P466">
            <v>3.7841428913473699E-3</v>
          </cell>
        </row>
        <row r="467">
          <cell r="B467" t="str">
            <v>ESOL-PV</v>
          </cell>
          <cell r="C467" t="str">
            <v>VAR_cap</v>
          </cell>
          <cell r="D467" t="str">
            <v>-</v>
          </cell>
          <cell r="G467">
            <v>4.4924795629251703E-2</v>
          </cell>
          <cell r="H467">
            <v>4.4930434254747201E-2</v>
          </cell>
          <cell r="I467">
            <v>0.23916592672482501</v>
          </cell>
          <cell r="J467">
            <v>0.40970677815522999</v>
          </cell>
          <cell r="K467">
            <v>1.0505055784030599</v>
          </cell>
          <cell r="L467">
            <v>1.6913055562875401</v>
          </cell>
          <cell r="M467">
            <v>1.53343823964041</v>
          </cell>
          <cell r="N467">
            <v>1.3265336480073999</v>
          </cell>
          <cell r="O467">
            <v>0.64877013144639695</v>
          </cell>
          <cell r="P467">
            <v>3.7932791452817498E-3</v>
          </cell>
        </row>
        <row r="468">
          <cell r="B468" t="str">
            <v>ENUC_SMR_BMGL_IV</v>
          </cell>
          <cell r="C468" t="str">
            <v>VAR_fout</v>
          </cell>
          <cell r="D468" t="str">
            <v>LTH</v>
          </cell>
          <cell r="M468">
            <v>8.3350474243692185E-2</v>
          </cell>
          <cell r="N468">
            <v>0.23243695785610297</v>
          </cell>
          <cell r="O468">
            <v>0.23164411405390073</v>
          </cell>
          <cell r="P468">
            <v>0.18430319986818816</v>
          </cell>
        </row>
        <row r="469">
          <cell r="B469" t="str">
            <v>ENUC_SMR_BMGL_IV</v>
          </cell>
          <cell r="C469" t="str">
            <v>VAR_fout</v>
          </cell>
          <cell r="D469" t="str">
            <v>ELC</v>
          </cell>
          <cell r="M469">
            <v>0.21073797450210519</v>
          </cell>
          <cell r="N469">
            <v>0.49246612063490264</v>
          </cell>
          <cell r="O469">
            <v>0.51235397808682026</v>
          </cell>
          <cell r="P469">
            <v>0.50025125169480089</v>
          </cell>
        </row>
        <row r="470">
          <cell r="B470" t="str">
            <v>ENUC_SMR_BMGL_IV</v>
          </cell>
          <cell r="C470" t="str">
            <v>VAR_fin</v>
          </cell>
          <cell r="D470" t="str">
            <v>URN</v>
          </cell>
          <cell r="M470">
            <v>0.6726101519504637</v>
          </cell>
          <cell r="N470">
            <v>1.5885514007326371</v>
          </cell>
          <cell r="O470">
            <v>1.6481801926118842</v>
          </cell>
          <cell r="P470">
            <v>1.5906232111324625</v>
          </cell>
        </row>
        <row r="471">
          <cell r="B471" t="str">
            <v>ENUC_SMR_BMGL_IV</v>
          </cell>
          <cell r="C471" t="str">
            <v>VAR_ncap</v>
          </cell>
          <cell r="D471" t="str">
            <v>-</v>
          </cell>
          <cell r="M471">
            <v>1.9712609877651902E-2</v>
          </cell>
          <cell r="N471">
            <v>3.7894601681057198E-7</v>
          </cell>
          <cell r="O471">
            <v>7.7703398333486798E-7</v>
          </cell>
        </row>
        <row r="472">
          <cell r="B472" t="str">
            <v>ENUC_SMR_BMGL_IV</v>
          </cell>
          <cell r="C472" t="str">
            <v>VAR_cap</v>
          </cell>
          <cell r="D472" t="str">
            <v>-</v>
          </cell>
          <cell r="M472">
            <v>8.0330118279892896E-3</v>
          </cell>
          <cell r="N472">
            <v>1.9712609877651902E-2</v>
          </cell>
          <cell r="O472">
            <v>1.97132351540792E-2</v>
          </cell>
          <cell r="P472">
            <v>1.9713765857651999E-2</v>
          </cell>
        </row>
        <row r="473">
          <cell r="B473" t="str">
            <v>RHEM-SHSTG-CHPNGA</v>
          </cell>
          <cell r="C473" t="str">
            <v>VAR_fout</v>
          </cell>
          <cell r="D473" t="str">
            <v>RHEM_LTH_CHPNGA</v>
          </cell>
          <cell r="E473">
            <v>4.2828920661316591E-2</v>
          </cell>
          <cell r="F473">
            <v>6.292093955057402E-5</v>
          </cell>
          <cell r="G473">
            <v>5.6926447644957872E-3</v>
          </cell>
          <cell r="H473">
            <v>1.4214900686594287E-2</v>
          </cell>
          <cell r="I473">
            <v>1.5882852930490552E-2</v>
          </cell>
          <cell r="J473">
            <v>8.6242099721114841E-3</v>
          </cell>
          <cell r="K473">
            <v>3.7496640075309826E-4</v>
          </cell>
          <cell r="L473">
            <v>5.2466449605630117E-4</v>
          </cell>
          <cell r="M473">
            <v>1.4799355618535712E-3</v>
          </cell>
          <cell r="N473">
            <v>2.2871074756712043E-3</v>
          </cell>
          <cell r="O473">
            <v>1.7365176440074354E-3</v>
          </cell>
          <cell r="P473">
            <v>1.0883146963116912E-2</v>
          </cell>
        </row>
        <row r="474">
          <cell r="B474" t="str">
            <v>RHEM-SHSTG-CHPNGA</v>
          </cell>
          <cell r="C474" t="str">
            <v>VAR_fout</v>
          </cell>
          <cell r="D474" t="str">
            <v>AUX_REM-CHPNGA_OUT</v>
          </cell>
          <cell r="E474">
            <v>4.2828920661316688E-2</v>
          </cell>
          <cell r="F474">
            <v>6.2879020203771645E-5</v>
          </cell>
          <cell r="G474">
            <v>5.6867210966867459E-3</v>
          </cell>
          <cell r="H474">
            <v>1.4214900686594287E-2</v>
          </cell>
          <cell r="I474">
            <v>1.586826812522843E-2</v>
          </cell>
          <cell r="J474">
            <v>8.6242099721115118E-3</v>
          </cell>
          <cell r="K474">
            <v>3.7466030573207607E-4</v>
          </cell>
          <cell r="L474">
            <v>5.246644960563016E-4</v>
          </cell>
          <cell r="M474">
            <v>1.4799355618535725E-3</v>
          </cell>
          <cell r="N474">
            <v>2.287107475671206E-3</v>
          </cell>
          <cell r="O474">
            <v>1.7365176440074365E-3</v>
          </cell>
          <cell r="P474">
            <v>1.0883146963116919E-2</v>
          </cell>
        </row>
        <row r="475">
          <cell r="B475" t="str">
            <v>RHEM-SHSTG-CHPNGA</v>
          </cell>
          <cell r="C475" t="str">
            <v>VAR_fin</v>
          </cell>
          <cell r="D475" t="str">
            <v>AUX_REM-CHPNGA_IN</v>
          </cell>
          <cell r="E475">
            <v>5.7118684405954766E-2</v>
          </cell>
          <cell r="F475">
            <v>8.3390622894860772E-5</v>
          </cell>
          <cell r="G475">
            <v>7.3471506826425607E-3</v>
          </cell>
          <cell r="H475">
            <v>1.7770193057486082E-2</v>
          </cell>
          <cell r="I475">
            <v>1.9252657484164735E-2</v>
          </cell>
          <cell r="J475">
            <v>1.0148085942240368E-2</v>
          </cell>
          <cell r="K475">
            <v>3.0502227419021763E-4</v>
          </cell>
          <cell r="L475">
            <v>4.3144262423634033E-4</v>
          </cell>
          <cell r="M475">
            <v>1.6463682394745899E-3</v>
          </cell>
          <cell r="N475">
            <v>2.5441071097093821E-3</v>
          </cell>
          <cell r="O475">
            <v>1.9321269201370765E-3</v>
          </cell>
          <cell r="P475">
            <v>1.2096739935661743E-2</v>
          </cell>
        </row>
        <row r="476">
          <cell r="B476" t="str">
            <v>RHEM-SHSTG-CHPNGA</v>
          </cell>
          <cell r="C476" t="str">
            <v>VAR_fin</v>
          </cell>
          <cell r="D476" t="str">
            <v>RHEM_LTH_CHPNGA</v>
          </cell>
          <cell r="E476">
            <v>5.7118684405954766E-2</v>
          </cell>
          <cell r="F476">
            <v>8.3390622894860772E-5</v>
          </cell>
          <cell r="G476">
            <v>7.3471506826425607E-3</v>
          </cell>
          <cell r="H476">
            <v>1.7770193057486082E-2</v>
          </cell>
          <cell r="I476">
            <v>1.9252657484164735E-2</v>
          </cell>
          <cell r="J476">
            <v>1.0148085942240368E-2</v>
          </cell>
          <cell r="K476">
            <v>3.0502227419021763E-4</v>
          </cell>
          <cell r="L476">
            <v>4.3144262423634033E-4</v>
          </cell>
          <cell r="M476">
            <v>1.6463682394745899E-3</v>
          </cell>
          <cell r="N476">
            <v>2.5441071097093821E-3</v>
          </cell>
          <cell r="O476">
            <v>1.9321269201370765E-3</v>
          </cell>
          <cell r="P476">
            <v>1.2096739935661743E-2</v>
          </cell>
        </row>
        <row r="477">
          <cell r="B477" t="str">
            <v>RHEM-SHSTG-CHPNGA</v>
          </cell>
          <cell r="C477" t="str">
            <v>VAR_ncap</v>
          </cell>
          <cell r="D477" t="str">
            <v>-</v>
          </cell>
          <cell r="E477">
            <v>3.1344890956737101E-3</v>
          </cell>
          <cell r="F477">
            <v>2.7240339051106801E-5</v>
          </cell>
          <cell r="G477">
            <v>1.2785026599494199E-3</v>
          </cell>
          <cell r="H477">
            <v>1.30190168748643E-3</v>
          </cell>
          <cell r="I477">
            <v>7.22438797954529E-3</v>
          </cell>
          <cell r="J477">
            <v>1.15515090977533E-4</v>
          </cell>
          <cell r="K477">
            <v>3.9322910978045502E-5</v>
          </cell>
          <cell r="L477">
            <v>2.3690359731371501E-3</v>
          </cell>
          <cell r="M477">
            <v>1.98641058376761E-4</v>
          </cell>
          <cell r="N477">
            <v>2.4279618978837701E-3</v>
          </cell>
          <cell r="O477">
            <v>8.3556609447868599E-4</v>
          </cell>
          <cell r="P477">
            <v>5.3513469411084402E-3</v>
          </cell>
        </row>
        <row r="478">
          <cell r="B478" t="str">
            <v>RHEM-SHSTG-CHPNGA</v>
          </cell>
          <cell r="C478" t="str">
            <v>VAR_cap</v>
          </cell>
          <cell r="D478" t="str">
            <v>-</v>
          </cell>
          <cell r="E478">
            <v>3.1344890956737101E-3</v>
          </cell>
          <cell r="F478">
            <v>3.1563294881200555E-3</v>
          </cell>
          <cell r="G478">
            <v>4.4207137633317309E-3</v>
          </cell>
          <cell r="H478">
            <v>5.6928324587937366E-3</v>
          </cell>
          <cell r="I478">
            <v>1.0591090339014588E-2</v>
          </cell>
          <cell r="J478">
            <v>5.1926748347578796E-3</v>
          </cell>
          <cell r="K478">
            <v>2.5355318542032599E-3</v>
          </cell>
          <cell r="L478">
            <v>2.4928865002321319E-3</v>
          </cell>
          <cell r="M478">
            <v>2.5820690153164089E-3</v>
          </cell>
          <cell r="N478">
            <v>4.953026336665934E-3</v>
          </cell>
          <cell r="O478">
            <v>3.7561643585582601E-3</v>
          </cell>
          <cell r="P478">
            <v>8.5760639326579857E-3</v>
          </cell>
        </row>
        <row r="479">
          <cell r="B479" t="str">
            <v>RHNS-ESOLPV</v>
          </cell>
          <cell r="C479" t="str">
            <v>VAR_fout</v>
          </cell>
          <cell r="D479" t="str">
            <v>RHNS_SOL_ELC</v>
          </cell>
          <cell r="F479">
            <v>6.3868197501603351E-6</v>
          </cell>
          <cell r="G479">
            <v>7.235856239222986E-4</v>
          </cell>
          <cell r="H479">
            <v>1.5092725288606014E-3</v>
          </cell>
          <cell r="I479">
            <v>1.5916016770554861E-3</v>
          </cell>
          <cell r="J479">
            <v>1.6726424370299493E-3</v>
          </cell>
          <cell r="K479">
            <v>1.7587061538934096E-3</v>
          </cell>
          <cell r="L479">
            <v>1.8500877421349952E-3</v>
          </cell>
          <cell r="M479">
            <v>1.9451432686949995E-3</v>
          </cell>
          <cell r="N479">
            <v>2.0466792725819956E-3</v>
          </cell>
          <cell r="O479">
            <v>2.1544442653487613E-3</v>
          </cell>
          <cell r="P479">
            <v>2.340908597575771E-3</v>
          </cell>
        </row>
        <row r="480">
          <cell r="B480" t="str">
            <v>RHNS-ESOLPV</v>
          </cell>
          <cell r="C480" t="str">
            <v>VAR_fin</v>
          </cell>
          <cell r="D480" t="str">
            <v>SOL</v>
          </cell>
          <cell r="F480">
            <v>6.3868197501603351E-6</v>
          </cell>
          <cell r="G480">
            <v>7.235856239222986E-4</v>
          </cell>
          <cell r="H480">
            <v>1.5092725288606014E-3</v>
          </cell>
          <cell r="I480">
            <v>1.5916016770554861E-3</v>
          </cell>
          <cell r="J480">
            <v>1.6726424370299493E-3</v>
          </cell>
          <cell r="K480">
            <v>1.7587061538934096E-3</v>
          </cell>
          <cell r="L480">
            <v>1.8500877421349952E-3</v>
          </cell>
          <cell r="M480">
            <v>1.9451432686949995E-3</v>
          </cell>
          <cell r="N480">
            <v>2.0466792725819956E-3</v>
          </cell>
          <cell r="O480">
            <v>2.1544442653487613E-3</v>
          </cell>
          <cell r="P480">
            <v>2.340908597575771E-3</v>
          </cell>
        </row>
        <row r="481">
          <cell r="B481" t="str">
            <v>RHNS-ESOLPV</v>
          </cell>
          <cell r="C481" t="str">
            <v>VAR_fin</v>
          </cell>
          <cell r="D481" t="str">
            <v>SOLPVC</v>
          </cell>
          <cell r="F481">
            <v>6.3868197501603402E-6</v>
          </cell>
          <cell r="G481">
            <v>7.2358562392229903E-4</v>
          </cell>
          <cell r="H481">
            <v>1.5092725288605999E-3</v>
          </cell>
          <cell r="I481">
            <v>1.59160167705549E-3</v>
          </cell>
          <cell r="J481">
            <v>1.67264243702995E-3</v>
          </cell>
          <cell r="K481">
            <v>1.75870615389341E-3</v>
          </cell>
          <cell r="L481">
            <v>1.85008774213499E-3</v>
          </cell>
          <cell r="M481">
            <v>1.9451432686949999E-3</v>
          </cell>
          <cell r="N481">
            <v>2.04667927258199E-3</v>
          </cell>
          <cell r="O481">
            <v>2.15444426534876E-3</v>
          </cell>
          <cell r="P481">
            <v>2.3409085975757702E-3</v>
          </cell>
        </row>
        <row r="482">
          <cell r="B482" t="str">
            <v>RHNS-ESOLPV</v>
          </cell>
          <cell r="C482" t="str">
            <v>VAR_ncap</v>
          </cell>
          <cell r="D482" t="str">
            <v>-</v>
          </cell>
          <cell r="F482">
            <v>2.2474343547488002E-6</v>
          </cell>
          <cell r="G482">
            <v>2.2878639296282E-4</v>
          </cell>
          <cell r="H482">
            <v>2.0438704239349301E-4</v>
          </cell>
          <cell r="I482">
            <v>2.3363431879161699E-5</v>
          </cell>
          <cell r="J482">
            <v>2.4508587535297401E-5</v>
          </cell>
          <cell r="K482">
            <v>2.7918911440520699E-4</v>
          </cell>
          <cell r="L482">
            <v>2.06495728680546E-4</v>
          </cell>
          <cell r="M482">
            <v>4.7047829397760302E-5</v>
          </cell>
          <cell r="N482">
            <v>5.7663192765382602E-5</v>
          </cell>
          <cell r="O482">
            <v>3.1053779151857399E-4</v>
          </cell>
          <cell r="P482">
            <v>2.60723439678727E-4</v>
          </cell>
        </row>
        <row r="483">
          <cell r="B483" t="str">
            <v>RHNS-ESOLPV</v>
          </cell>
          <cell r="C483" t="str">
            <v>VAR_cap</v>
          </cell>
          <cell r="D483" t="str">
            <v>-</v>
          </cell>
          <cell r="F483">
            <v>2.2474343547488002E-6</v>
          </cell>
          <cell r="G483">
            <v>2.3103382731756901E-4</v>
          </cell>
          <cell r="H483">
            <v>4.3542086971106201E-4</v>
          </cell>
          <cell r="I483">
            <v>4.5878430159022399E-4</v>
          </cell>
          <cell r="J483">
            <v>4.8242706528266399E-4</v>
          </cell>
          <cell r="K483">
            <v>5.0717777158299404E-4</v>
          </cell>
          <cell r="L483">
            <v>5.3355686250021201E-4</v>
          </cell>
          <cell r="M483">
            <v>5.6108619916592705E-4</v>
          </cell>
          <cell r="N483">
            <v>5.9039586524889604E-4</v>
          </cell>
          <cell r="O483">
            <v>6.2174454236226299E-4</v>
          </cell>
          <cell r="P483">
            <v>6.7597225336044401E-4</v>
          </cell>
        </row>
        <row r="484">
          <cell r="B484" t="str">
            <v>RHSA-WHSTG-CHP</v>
          </cell>
          <cell r="C484" t="str">
            <v>VAR_fout</v>
          </cell>
          <cell r="D484" t="str">
            <v>AUX_RHSA-CHP_OUT</v>
          </cell>
          <cell r="E484">
            <v>7.8826505887517806</v>
          </cell>
          <cell r="F484">
            <v>1.0906239104073813E-4</v>
          </cell>
          <cell r="G484">
            <v>2.2648872632485984E-3</v>
          </cell>
          <cell r="H484">
            <v>2.2187859476514187</v>
          </cell>
          <cell r="I484">
            <v>2.5129885050186056</v>
          </cell>
          <cell r="J484">
            <v>0.42028145574088016</v>
          </cell>
          <cell r="K484">
            <v>2.6795109661658532</v>
          </cell>
          <cell r="L484">
            <v>0.50897281400288064</v>
          </cell>
          <cell r="M484">
            <v>0.81755970400717226</v>
          </cell>
          <cell r="N484">
            <v>1.0136589621583654</v>
          </cell>
          <cell r="O484">
            <v>0.62010876833443185</v>
          </cell>
          <cell r="P484">
            <v>2.8213129685590363</v>
          </cell>
        </row>
        <row r="485">
          <cell r="B485" t="str">
            <v>RHSA-WHSTG-CHP</v>
          </cell>
          <cell r="C485" t="str">
            <v>VAR_fout</v>
          </cell>
          <cell r="D485" t="str">
            <v>RHSA_LTH</v>
          </cell>
          <cell r="E485">
            <v>7.8826505887517557</v>
          </cell>
          <cell r="F485">
            <v>1.0913509930143168E-4</v>
          </cell>
          <cell r="G485">
            <v>2.2672465208144789E-3</v>
          </cell>
          <cell r="H485">
            <v>2.2187859476514187</v>
          </cell>
          <cell r="I485">
            <v>2.5152982371004189</v>
          </cell>
          <cell r="J485">
            <v>0.42028145574087877</v>
          </cell>
          <cell r="K485">
            <v>2.6817001091120627</v>
          </cell>
          <cell r="L485">
            <v>0.50897281400287986</v>
          </cell>
          <cell r="M485">
            <v>0.81755970400717159</v>
          </cell>
          <cell r="N485">
            <v>1.0136589621583647</v>
          </cell>
          <cell r="O485">
            <v>0.62010876833443129</v>
          </cell>
          <cell r="P485">
            <v>2.8213129685590324</v>
          </cell>
        </row>
        <row r="486">
          <cell r="B486" t="str">
            <v>RHSA-WHSTG-CHP</v>
          </cell>
          <cell r="C486" t="str">
            <v>VAR_fin</v>
          </cell>
          <cell r="D486" t="str">
            <v>RHSA_LTH</v>
          </cell>
          <cell r="E486">
            <v>10.510200785002329</v>
          </cell>
          <cell r="F486">
            <v>1.2529479977131482E-4</v>
          </cell>
          <cell r="G486">
            <v>2.9327942466996671E-3</v>
          </cell>
          <cell r="H486">
            <v>2.7734881172320462</v>
          </cell>
          <cell r="I486">
            <v>3.0488527778992314</v>
          </cell>
          <cell r="J486">
            <v>0.49445283736579021</v>
          </cell>
          <cell r="K486">
            <v>3.0648061954340822</v>
          </cell>
          <cell r="L486">
            <v>0.56553318015691345</v>
          </cell>
          <cell r="M486">
            <v>0.90840366612366685</v>
          </cell>
          <cell r="N486">
            <v>1.1262955534891184</v>
          </cell>
          <cell r="O486">
            <v>0.68901605049578596</v>
          </cell>
          <cell r="P486">
            <v>3.1348038212958769</v>
          </cell>
        </row>
        <row r="487">
          <cell r="B487" t="str">
            <v>RHSA-WHSTG-CHP</v>
          </cell>
          <cell r="C487" t="str">
            <v>VAR_fin</v>
          </cell>
          <cell r="D487" t="str">
            <v>AUX_RHSA-CHP_IN</v>
          </cell>
          <cell r="E487">
            <v>10.510200785002329</v>
          </cell>
          <cell r="F487">
            <v>1.2529479977131482E-4</v>
          </cell>
          <cell r="G487">
            <v>2.9327942466996671E-3</v>
          </cell>
          <cell r="H487">
            <v>2.7734881172320462</v>
          </cell>
          <cell r="I487">
            <v>3.0488527778992314</v>
          </cell>
          <cell r="J487">
            <v>0.49445283736579021</v>
          </cell>
          <cell r="K487">
            <v>3.0648061954340822</v>
          </cell>
          <cell r="L487">
            <v>0.56553318015691345</v>
          </cell>
          <cell r="M487">
            <v>0.90840366612366685</v>
          </cell>
          <cell r="N487">
            <v>1.1262955534891184</v>
          </cell>
          <cell r="O487">
            <v>0.68901605049578596</v>
          </cell>
          <cell r="P487">
            <v>3.1348038212958769</v>
          </cell>
        </row>
        <row r="488">
          <cell r="B488" t="str">
            <v>RHSA-WHSTG-CHP</v>
          </cell>
          <cell r="C488" t="str">
            <v>VAR_ncap</v>
          </cell>
          <cell r="D488" t="str">
            <v>-</v>
          </cell>
          <cell r="E488">
            <v>0.49923781481934398</v>
          </cell>
          <cell r="F488">
            <v>1.25330777454325E-5</v>
          </cell>
          <cell r="G488">
            <v>1.5852180020368201E-5</v>
          </cell>
          <cell r="H488">
            <v>1.8463520283349399E-5</v>
          </cell>
          <cell r="I488">
            <v>0.122945237786174</v>
          </cell>
          <cell r="J488">
            <v>1.1818406131852E-4</v>
          </cell>
          <cell r="K488">
            <v>4.6962104549161103E-2</v>
          </cell>
          <cell r="L488">
            <v>1.8102589479096699E-2</v>
          </cell>
          <cell r="M488">
            <v>5.1824185236621001E-3</v>
          </cell>
          <cell r="N488">
            <v>4.1107977124054798E-2</v>
          </cell>
          <cell r="O488">
            <v>1.5005954467784099E-4</v>
          </cell>
          <cell r="P488">
            <v>0.137818372277554</v>
          </cell>
        </row>
        <row r="489">
          <cell r="B489" t="str">
            <v>RHSA-WHSTG-CHP</v>
          </cell>
          <cell r="C489" t="str">
            <v>VAR_cap</v>
          </cell>
          <cell r="D489" t="str">
            <v>-</v>
          </cell>
          <cell r="E489">
            <v>0.49992190251940566</v>
          </cell>
          <cell r="F489">
            <v>0.14090650656553289</v>
          </cell>
          <cell r="G489">
            <v>0.14080544309513887</v>
          </cell>
          <cell r="H489">
            <v>0.14074732119892319</v>
          </cell>
          <cell r="I489">
            <v>0.15945548406249813</v>
          </cell>
          <cell r="J489">
            <v>0.1230586950985033</v>
          </cell>
          <cell r="K489">
            <v>0.17000179635611196</v>
          </cell>
          <cell r="L489">
            <v>6.5156856479287248E-2</v>
          </cell>
          <cell r="M489">
            <v>6.3986583506687261E-2</v>
          </cell>
          <cell r="N489">
            <v>6.4358875138165378E-2</v>
          </cell>
          <cell r="O489">
            <v>4.7919899107513451E-2</v>
          </cell>
          <cell r="P489">
            <v>0.17903861823395503</v>
          </cell>
        </row>
        <row r="490">
          <cell r="B490" t="str">
            <v>G-INTC-SER</v>
          </cell>
          <cell r="C490" t="str">
            <v>VAR_fout</v>
          </cell>
          <cell r="D490" t="str">
            <v>ELC35</v>
          </cell>
          <cell r="E490">
            <v>49.435646573292743</v>
          </cell>
          <cell r="F490">
            <v>3.0281680298639268E-3</v>
          </cell>
          <cell r="G490">
            <v>4.1710067810803216E-3</v>
          </cell>
          <cell r="H490">
            <v>1.6345333039188793E-3</v>
          </cell>
          <cell r="I490">
            <v>2.3591816104557035E-2</v>
          </cell>
          <cell r="J490">
            <v>2.8012456600008057E-3</v>
          </cell>
          <cell r="K490">
            <v>2.7591128621396246E-3</v>
          </cell>
          <cell r="L490">
            <v>6.6173882662856152E-3</v>
          </cell>
          <cell r="M490">
            <v>8.2516648553895428E-3</v>
          </cell>
          <cell r="N490">
            <v>6.0101945113355155E-2</v>
          </cell>
          <cell r="O490">
            <v>0.23825093748811213</v>
          </cell>
          <cell r="P490">
            <v>0.62097027090991053</v>
          </cell>
        </row>
        <row r="491">
          <cell r="B491" t="str">
            <v>G-INTC-SER</v>
          </cell>
          <cell r="C491" t="str">
            <v>VAR_fout</v>
          </cell>
          <cell r="D491" t="str">
            <v>SCOM_ELC</v>
          </cell>
          <cell r="E491">
            <v>59.793881645832002</v>
          </cell>
          <cell r="F491">
            <v>58.573560115416747</v>
          </cell>
          <cell r="G491">
            <v>61.882358802579709</v>
          </cell>
          <cell r="H491">
            <v>63.578511029485362</v>
          </cell>
          <cell r="I491">
            <v>60.144045529652196</v>
          </cell>
          <cell r="J491">
            <v>63.004094242650424</v>
          </cell>
          <cell r="K491">
            <v>61.357827348811213</v>
          </cell>
          <cell r="L491">
            <v>65.54246294410234</v>
          </cell>
          <cell r="M491">
            <v>68.149330329227041</v>
          </cell>
          <cell r="N491">
            <v>67.391880490545873</v>
          </cell>
          <cell r="O491">
            <v>66.7375210386069</v>
          </cell>
          <cell r="P491">
            <v>66.291616865345659</v>
          </cell>
        </row>
        <row r="492">
          <cell r="B492" t="str">
            <v>G-INTC-SER</v>
          </cell>
          <cell r="C492" t="str">
            <v>VAR_fin</v>
          </cell>
          <cell r="D492" t="str">
            <v>ELC5</v>
          </cell>
          <cell r="E492">
            <v>109.22952332465987</v>
          </cell>
          <cell r="F492">
            <v>58.576588283446618</v>
          </cell>
          <cell r="G492">
            <v>61.886529809360788</v>
          </cell>
          <cell r="H492">
            <v>63.580145562789241</v>
          </cell>
          <cell r="I492">
            <v>60.167637345756795</v>
          </cell>
          <cell r="J492">
            <v>63.00689548831042</v>
          </cell>
          <cell r="K492">
            <v>61.360586461673329</v>
          </cell>
          <cell r="L492">
            <v>65.549080332368646</v>
          </cell>
          <cell r="M492">
            <v>68.157581994082435</v>
          </cell>
          <cell r="N492">
            <v>67.451982435659218</v>
          </cell>
          <cell r="O492">
            <v>66.975771976094947</v>
          </cell>
          <cell r="P492">
            <v>66.912587136255553</v>
          </cell>
        </row>
        <row r="493">
          <cell r="B493" t="str">
            <v>G-INTC-SER</v>
          </cell>
          <cell r="C493" t="str">
            <v>VAR_ncap</v>
          </cell>
          <cell r="D493" t="str">
            <v>-</v>
          </cell>
          <cell r="E493">
            <v>4.1916710159986098E-8</v>
          </cell>
          <cell r="F493">
            <v>3.93923734516483E-8</v>
          </cell>
          <cell r="G493">
            <v>3.7595248899184203E-8</v>
          </cell>
          <cell r="H493">
            <v>4.3711386165356903E-8</v>
          </cell>
          <cell r="I493">
            <v>9.9522301716294301E-8</v>
          </cell>
          <cell r="J493">
            <v>1.21157045152472E-7</v>
          </cell>
          <cell r="K493">
            <v>1.5794257359142401E-7</v>
          </cell>
          <cell r="L493">
            <v>2.2648065921297001E-7</v>
          </cell>
          <cell r="M493">
            <v>2.8044660185314001E-7</v>
          </cell>
          <cell r="N493">
            <v>5.3297292261984701E-7</v>
          </cell>
          <cell r="O493">
            <v>9.5508167679966707E-7</v>
          </cell>
        </row>
        <row r="494">
          <cell r="B494" t="str">
            <v>G-INTC-SER</v>
          </cell>
          <cell r="C494" t="str">
            <v>VAR_cap</v>
          </cell>
          <cell r="D494" t="str">
            <v>-</v>
          </cell>
          <cell r="E494">
            <v>4.3683888589490198</v>
          </cell>
          <cell r="F494">
            <v>4.3683888725777003</v>
          </cell>
          <cell r="G494">
            <v>4.3683889402581038</v>
          </cell>
          <cell r="H494">
            <v>4.3683890019028908</v>
          </cell>
          <cell r="I494">
            <v>4.3683890455314875</v>
          </cell>
          <cell r="J494">
            <v>4.3683891677627784</v>
          </cell>
          <cell r="K494">
            <v>4.3683893182916975</v>
          </cell>
          <cell r="L494">
            <v>4.3683894001866586</v>
          </cell>
          <cell r="M494">
            <v>4.3683897809660497</v>
          </cell>
          <cell r="N494">
            <v>4.3683900354633272</v>
          </cell>
          <cell r="O494">
            <v>4.3683908999481682</v>
          </cell>
          <cell r="P494">
            <v>4.3683913951685192</v>
          </cell>
        </row>
        <row r="495">
          <cell r="B495" t="str">
            <v>CHPWOD</v>
          </cell>
          <cell r="C495" t="str">
            <v>VAR_fout</v>
          </cell>
          <cell r="D495" t="str">
            <v>ELC35</v>
          </cell>
          <cell r="E495">
            <v>7.6512985229950828E-2</v>
          </cell>
          <cell r="F495">
            <v>2.3003925073146491E-4</v>
          </cell>
          <cell r="G495">
            <v>1.1447164482098916E-2</v>
          </cell>
          <cell r="H495">
            <v>9.668827796226148E-4</v>
          </cell>
          <cell r="I495">
            <v>2.59563189904946E-3</v>
          </cell>
          <cell r="J495">
            <v>0.83045343437151165</v>
          </cell>
          <cell r="K495">
            <v>1.2050515458843161</v>
          </cell>
          <cell r="L495">
            <v>1.0298789249703428</v>
          </cell>
          <cell r="M495">
            <v>1.0044625433964995</v>
          </cell>
          <cell r="N495">
            <v>1.0086628431730167</v>
          </cell>
          <cell r="O495">
            <v>1.0087934157210772</v>
          </cell>
          <cell r="P495">
            <v>1.0555397188141737</v>
          </cell>
        </row>
        <row r="496">
          <cell r="B496" t="str">
            <v>CHPWOD</v>
          </cell>
          <cell r="C496" t="str">
            <v>VAR_fout</v>
          </cell>
          <cell r="D496" t="str">
            <v>LTH</v>
          </cell>
          <cell r="E496">
            <v>0.20009559103925029</v>
          </cell>
          <cell r="F496">
            <v>6.0159513707381076E-4</v>
          </cell>
          <cell r="G496">
            <v>2.9936449818095338E-2</v>
          </cell>
          <cell r="H496">
            <v>2.5285770862659659E-3</v>
          </cell>
          <cell r="I496">
            <v>6.7880569213149156E-3</v>
          </cell>
          <cell r="J496">
            <v>2.1717891450939737</v>
          </cell>
          <cell r="K496">
            <v>3.1514324082612868</v>
          </cell>
          <cell r="L496">
            <v>2.6933236439733248</v>
          </cell>
          <cell r="M496">
            <v>2.6268551108503151</v>
          </cell>
          <cell r="N496">
            <v>2.6378396707102958</v>
          </cell>
          <cell r="O496">
            <v>2.6381811420448562</v>
          </cell>
          <cell r="P496">
            <v>2.7604313603339681</v>
          </cell>
        </row>
        <row r="497">
          <cell r="B497" t="str">
            <v>CHPWOD</v>
          </cell>
          <cell r="C497" t="str">
            <v>VAR_fin</v>
          </cell>
          <cell r="D497" t="str">
            <v>EWOD</v>
          </cell>
          <cell r="E497">
            <v>0.31398293935179616</v>
          </cell>
          <cell r="F497">
            <v>1.0670584208996056E-3</v>
          </cell>
          <cell r="G497">
            <v>4.4921488506390647E-2</v>
          </cell>
          <cell r="H497">
            <v>4.1331212495955595E-3</v>
          </cell>
          <cell r="I497">
            <v>9.7685639323890541E-3</v>
          </cell>
          <cell r="J497">
            <v>2.7131880767139682</v>
          </cell>
          <cell r="K497">
            <v>3.9405677447487237</v>
          </cell>
          <cell r="L497">
            <v>3.3646103605993831</v>
          </cell>
          <cell r="M497">
            <v>3.2823314252324942</v>
          </cell>
          <cell r="N497">
            <v>3.3003445513285961</v>
          </cell>
          <cell r="O497">
            <v>3.2973717519756711</v>
          </cell>
          <cell r="P497">
            <v>3.4554975682494096</v>
          </cell>
        </row>
        <row r="498">
          <cell r="B498" t="str">
            <v>CHPWOD</v>
          </cell>
          <cell r="C498" t="str">
            <v>VAR_ncap</v>
          </cell>
          <cell r="D498" t="str">
            <v>-</v>
          </cell>
          <cell r="F498">
            <v>1.08515767389809E-7</v>
          </cell>
          <cell r="G498">
            <v>3.8540324608899899E-4</v>
          </cell>
          <cell r="H498">
            <v>5.3103956572752595E-7</v>
          </cell>
          <cell r="I498">
            <v>1.07833115761767E-4</v>
          </cell>
          <cell r="J498">
            <v>6.62923528767939E-2</v>
          </cell>
          <cell r="K498">
            <v>3.5267438891003301E-6</v>
          </cell>
          <cell r="L498">
            <v>2.8479176673676802E-6</v>
          </cell>
          <cell r="M498">
            <v>1.7603883958787401E-5</v>
          </cell>
          <cell r="N498">
            <v>5.75080089835504E-2</v>
          </cell>
          <cell r="O498">
            <v>3.4554400049975902E-3</v>
          </cell>
          <cell r="P498">
            <v>2.1294705757980001E-6</v>
          </cell>
        </row>
        <row r="499">
          <cell r="B499" t="str">
            <v>CHPWOD</v>
          </cell>
          <cell r="C499" t="str">
            <v>VAR_cap</v>
          </cell>
          <cell r="D499" t="str">
            <v>-</v>
          </cell>
          <cell r="E499">
            <v>2.9094985855402031E-3</v>
          </cell>
          <cell r="F499">
            <v>4.196210887399271E-5</v>
          </cell>
          <cell r="G499">
            <v>4.2717590642459002E-4</v>
          </cell>
          <cell r="H499">
            <v>1.7590383836771362E-4</v>
          </cell>
          <cell r="I499">
            <v>2.8311444888039303E-4</v>
          </cell>
          <cell r="J499">
            <v>6.6574475989325754E-2</v>
          </cell>
          <cell r="K499">
            <v>6.6434181673385523E-2</v>
          </cell>
          <cell r="L499">
            <v>6.6296983652861283E-2</v>
          </cell>
          <cell r="M499">
            <v>5.7529157904881431E-2</v>
          </cell>
          <cell r="N499">
            <v>5.7530664507970744E-2</v>
          </cell>
          <cell r="O499">
            <v>6.098279048157066E-2</v>
          </cell>
          <cell r="P499">
            <v>6.0968365716530748E-2</v>
          </cell>
        </row>
        <row r="500">
          <cell r="B500" t="str">
            <v>D-EH2R</v>
          </cell>
          <cell r="C500" t="str">
            <v>VAR_fout</v>
          </cell>
          <cell r="D500" t="str">
            <v>EH2</v>
          </cell>
          <cell r="J500">
            <v>4.769089327973073E-2</v>
          </cell>
          <cell r="K500">
            <v>0.25060955039596766</v>
          </cell>
          <cell r="L500">
            <v>0.53425077725981696</v>
          </cell>
          <cell r="M500">
            <v>0.11622187512699729</v>
          </cell>
          <cell r="N500">
            <v>8.646611398304891E-3</v>
          </cell>
          <cell r="O500">
            <v>7.1089631734613887E-3</v>
          </cell>
          <cell r="P500">
            <v>1.3530795577247933E-2</v>
          </cell>
        </row>
        <row r="501">
          <cell r="B501" t="str">
            <v>D-EH2R</v>
          </cell>
          <cell r="C501" t="str">
            <v>VAR_fin</v>
          </cell>
          <cell r="D501" t="str">
            <v>H2</v>
          </cell>
          <cell r="J501">
            <v>4.769089327973073E-2</v>
          </cell>
          <cell r="K501">
            <v>0.25060955039596766</v>
          </cell>
          <cell r="L501">
            <v>0.53425077725981696</v>
          </cell>
          <cell r="M501">
            <v>0.11622187512699729</v>
          </cell>
          <cell r="N501">
            <v>8.646611398304891E-3</v>
          </cell>
          <cell r="O501">
            <v>7.1089631734613887E-3</v>
          </cell>
          <cell r="P501">
            <v>1.3530795577247933E-2</v>
          </cell>
        </row>
        <row r="502">
          <cell r="B502" t="str">
            <v>D-EH2R</v>
          </cell>
          <cell r="C502" t="str">
            <v>VAR_ncap</v>
          </cell>
          <cell r="D502" t="str">
            <v>-</v>
          </cell>
          <cell r="I502">
            <v>7.8644280864968302E-7</v>
          </cell>
          <cell r="J502">
            <v>2.2370812612144599E-3</v>
          </cell>
          <cell r="K502">
            <v>9.8104903275175199E-3</v>
          </cell>
          <cell r="L502">
            <v>1.1638337893804401E-2</v>
          </cell>
          <cell r="M502">
            <v>3.4955415699050401E-4</v>
          </cell>
          <cell r="N502">
            <v>1.83515904370278E-4</v>
          </cell>
          <cell r="O502">
            <v>3.36846638325901E-4</v>
          </cell>
          <cell r="P502">
            <v>4.2598145904054101E-4</v>
          </cell>
        </row>
        <row r="503">
          <cell r="B503" t="str">
            <v>D-EH2R</v>
          </cell>
          <cell r="C503" t="str">
            <v>VAR_cap</v>
          </cell>
          <cell r="D503" t="str">
            <v>-</v>
          </cell>
          <cell r="I503">
            <v>7.8644280864968302E-7</v>
          </cell>
          <cell r="J503">
            <v>2.2372464117960899E-3</v>
          </cell>
          <cell r="K503">
            <v>9.8104903275175199E-3</v>
          </cell>
          <cell r="L503">
            <v>2.1448828221321901E-2</v>
          </cell>
          <cell r="M503">
            <v>5.3899156183504103E-3</v>
          </cell>
          <cell r="N503">
            <v>4.48891171758318E-4</v>
          </cell>
          <cell r="O503">
            <v>3.6935132825695902E-4</v>
          </cell>
          <cell r="P503">
            <v>7.6282809736644196E-4</v>
          </cell>
        </row>
        <row r="504">
          <cell r="B504" t="str">
            <v>G-INTC1</v>
          </cell>
          <cell r="C504" t="str">
            <v>VAR_fout</v>
          </cell>
          <cell r="D504" t="str">
            <v>ELC13</v>
          </cell>
          <cell r="E504">
            <v>124.98641196921741</v>
          </cell>
          <cell r="F504">
            <v>139.9237740220878</v>
          </cell>
          <cell r="G504">
            <v>123.56405095189784</v>
          </cell>
          <cell r="H504">
            <v>114.37748755846917</v>
          </cell>
          <cell r="I504">
            <v>122.70155419224209</v>
          </cell>
          <cell r="J504">
            <v>122.32202730872429</v>
          </cell>
          <cell r="K504">
            <v>118.2054226890114</v>
          </cell>
          <cell r="L504">
            <v>126.47620055784365</v>
          </cell>
          <cell r="M504">
            <v>141.49842194661713</v>
          </cell>
          <cell r="N504">
            <v>143.66332274565517</v>
          </cell>
          <cell r="O504">
            <v>141.28936867982782</v>
          </cell>
          <cell r="P504">
            <v>138.01138186156635</v>
          </cell>
        </row>
        <row r="505">
          <cell r="B505" t="str">
            <v>G-INTC1</v>
          </cell>
          <cell r="C505" t="str">
            <v>VAR_fin</v>
          </cell>
          <cell r="D505" t="str">
            <v>ELC</v>
          </cell>
          <cell r="E505">
            <v>126.30264854515652</v>
          </cell>
          <cell r="F505">
            <v>143.55057514325321</v>
          </cell>
          <cell r="G505">
            <v>126.49162954205646</v>
          </cell>
          <cell r="H505">
            <v>116.66532200208192</v>
          </cell>
          <cell r="I505">
            <v>124.70633648257628</v>
          </cell>
          <cell r="J505">
            <v>123.87565297802988</v>
          </cell>
          <cell r="K505">
            <v>119.27984862963775</v>
          </cell>
          <cell r="L505">
            <v>127.17226482894718</v>
          </cell>
          <cell r="M505">
            <v>142.27716131022984</v>
          </cell>
          <cell r="N505">
            <v>144.45397668363103</v>
          </cell>
          <cell r="O505">
            <v>142.06695751465236</v>
          </cell>
          <cell r="P505">
            <v>138.7709302311076</v>
          </cell>
        </row>
        <row r="506">
          <cell r="B506" t="str">
            <v>G-INTC1</v>
          </cell>
          <cell r="C506" t="str">
            <v>VAR_ncap</v>
          </cell>
          <cell r="D506" t="str">
            <v>-</v>
          </cell>
          <cell r="E506">
            <v>7.56390354340533E-8</v>
          </cell>
          <cell r="F506">
            <v>6.4811891791342794E-8</v>
          </cell>
          <cell r="G506">
            <v>7.0495435125495396E-8</v>
          </cell>
          <cell r="H506">
            <v>9.5832185273739095E-8</v>
          </cell>
          <cell r="I506">
            <v>1.1040312615138E-7</v>
          </cell>
          <cell r="J506">
            <v>2.08493949495755E-7</v>
          </cell>
          <cell r="K506">
            <v>2.13135644626094E-7</v>
          </cell>
          <cell r="L506">
            <v>3.0514219303718099E-7</v>
          </cell>
          <cell r="M506">
            <v>5.9105326587372203E-7</v>
          </cell>
          <cell r="N506">
            <v>1.9181008669336102E-6</v>
          </cell>
        </row>
        <row r="507">
          <cell r="B507" t="str">
            <v>G-INTC1</v>
          </cell>
          <cell r="C507" t="str">
            <v>VAR_cap</v>
          </cell>
          <cell r="D507" t="str">
            <v>-</v>
          </cell>
          <cell r="E507">
            <v>15.305609183965201</v>
          </cell>
          <cell r="F507">
            <v>15.305609183965201</v>
          </cell>
          <cell r="G507">
            <v>15.305609183965201</v>
          </cell>
          <cell r="H507">
            <v>15.305609251992243</v>
          </cell>
          <cell r="I507">
            <v>15.305609417989666</v>
          </cell>
          <cell r="J507">
            <v>15.305609490743748</v>
          </cell>
          <cell r="K507">
            <v>15.305609614231782</v>
          </cell>
          <cell r="L507">
            <v>15.305609809640824</v>
          </cell>
          <cell r="M507">
            <v>15.305609990027309</v>
          </cell>
          <cell r="N507">
            <v>15.305610470254853</v>
          </cell>
          <cell r="O507">
            <v>15.305610918971928</v>
          </cell>
          <cell r="P507">
            <v>15.305612837072795</v>
          </cell>
        </row>
        <row r="508">
          <cell r="B508" t="str">
            <v>EHYD-RUNS00</v>
          </cell>
          <cell r="C508" t="str">
            <v>VAR_fout</v>
          </cell>
          <cell r="D508" t="str">
            <v>ELC35</v>
          </cell>
          <cell r="E508">
            <v>12.240000366874217</v>
          </cell>
          <cell r="F508">
            <v>12.242002553441658</v>
          </cell>
          <cell r="G508">
            <v>12.245052614964454</v>
          </cell>
          <cell r="H508">
            <v>12.252560525967693</v>
          </cell>
          <cell r="I508">
            <v>12.260412834558329</v>
          </cell>
          <cell r="J508">
            <v>12.268563127034975</v>
          </cell>
          <cell r="K508">
            <v>12.276674011939237</v>
          </cell>
          <cell r="L508">
            <v>12.284938721789752</v>
          </cell>
          <cell r="M508">
            <v>12.28495846376339</v>
          </cell>
          <cell r="N508">
            <v>12.28511283189548</v>
          </cell>
          <cell r="O508">
            <v>12.285048608787285</v>
          </cell>
          <cell r="P508">
            <v>12.284652944365511</v>
          </cell>
        </row>
        <row r="509">
          <cell r="B509" t="str">
            <v>EHYD-RUNS00</v>
          </cell>
          <cell r="C509" t="str">
            <v>VAR_fin</v>
          </cell>
          <cell r="D509" t="str">
            <v>HYDR</v>
          </cell>
          <cell r="E509">
            <v>12.240000366874217</v>
          </cell>
          <cell r="F509">
            <v>12.242002553441658</v>
          </cell>
          <cell r="G509">
            <v>12.245052614964454</v>
          </cell>
          <cell r="H509">
            <v>12.252560525967693</v>
          </cell>
          <cell r="I509">
            <v>12.260412834558329</v>
          </cell>
          <cell r="J509">
            <v>12.268563127034975</v>
          </cell>
          <cell r="K509">
            <v>12.276674011939237</v>
          </cell>
          <cell r="L509">
            <v>12.284938721789752</v>
          </cell>
          <cell r="M509">
            <v>12.28495846376339</v>
          </cell>
          <cell r="N509">
            <v>12.28511283189548</v>
          </cell>
          <cell r="O509">
            <v>12.285048608787285</v>
          </cell>
          <cell r="P509">
            <v>12.284652944365511</v>
          </cell>
        </row>
        <row r="510">
          <cell r="B510" t="str">
            <v>EHYD-RUNS00</v>
          </cell>
          <cell r="C510" t="str">
            <v>VAR_cap</v>
          </cell>
          <cell r="D510" t="str">
            <v>-</v>
          </cell>
          <cell r="E510">
            <v>0.85785999999999896</v>
          </cell>
          <cell r="F510">
            <v>0.88297936593724102</v>
          </cell>
          <cell r="G510">
            <v>0.89707999999999899</v>
          </cell>
          <cell r="H510">
            <v>0.89707999999999899</v>
          </cell>
          <cell r="I510">
            <v>0.89707999999999899</v>
          </cell>
          <cell r="J510">
            <v>0.89707999999999899</v>
          </cell>
          <cell r="K510">
            <v>0.89707999999999899</v>
          </cell>
          <cell r="L510">
            <v>0.89707999999999899</v>
          </cell>
          <cell r="M510">
            <v>0.89707999999999899</v>
          </cell>
          <cell r="N510">
            <v>0.89707999999999899</v>
          </cell>
          <cell r="O510">
            <v>0.89707999999999899</v>
          </cell>
          <cell r="P510">
            <v>0.89707999999999899</v>
          </cell>
        </row>
        <row r="511">
          <cell r="B511" t="str">
            <v>RHNS-SHSTG-CHPWOD</v>
          </cell>
          <cell r="C511" t="str">
            <v>VAR_fout</v>
          </cell>
          <cell r="D511" t="str">
            <v>AUX_RNS-CHPWOD_OUT</v>
          </cell>
          <cell r="E511">
            <v>1.4482292764821502E-4</v>
          </cell>
          <cell r="F511">
            <v>1.0708107097377442E-4</v>
          </cell>
          <cell r="G511">
            <v>1.8138708987776013E-4</v>
          </cell>
          <cell r="H511">
            <v>6.7180240102115627E-4</v>
          </cell>
          <cell r="I511">
            <v>7.0325720809963539E-4</v>
          </cell>
          <cell r="J511">
            <v>2.4265484107179646E-3</v>
          </cell>
          <cell r="K511">
            <v>1.7043305429715976E-3</v>
          </cell>
          <cell r="L511">
            <v>1.2554733454397098E-3</v>
          </cell>
          <cell r="M511">
            <v>2.6345608886410446E-3</v>
          </cell>
          <cell r="N511">
            <v>3.836899110888818E-3</v>
          </cell>
          <cell r="O511">
            <v>2.6736161335014978E-3</v>
          </cell>
          <cell r="P511">
            <v>7.2955621672311623E-3</v>
          </cell>
        </row>
        <row r="512">
          <cell r="B512" t="str">
            <v>RHNS-SHSTG-CHPWOD</v>
          </cell>
          <cell r="C512" t="str">
            <v>VAR_fout</v>
          </cell>
          <cell r="D512" t="str">
            <v>RHNS_LTH_CHPWOD</v>
          </cell>
          <cell r="E512">
            <v>1.4482292764821458E-4</v>
          </cell>
          <cell r="F512">
            <v>1.0715245835442334E-4</v>
          </cell>
          <cell r="G512">
            <v>1.8157603476304929E-4</v>
          </cell>
          <cell r="H512">
            <v>6.7180240102115627E-4</v>
          </cell>
          <cell r="I512">
            <v>7.0390358421002028E-4</v>
          </cell>
          <cell r="J512">
            <v>2.4265484107179568E-3</v>
          </cell>
          <cell r="K512">
            <v>1.7057229698857863E-3</v>
          </cell>
          <cell r="L512">
            <v>1.255473345439709E-3</v>
          </cell>
          <cell r="M512">
            <v>2.6345608886410433E-3</v>
          </cell>
          <cell r="N512">
            <v>3.8368991108888141E-3</v>
          </cell>
          <cell r="O512">
            <v>2.6736161335014943E-3</v>
          </cell>
          <cell r="P512">
            <v>7.2955621672311528E-3</v>
          </cell>
        </row>
        <row r="513">
          <cell r="B513" t="str">
            <v>RHNS-SHSTG-CHPWOD</v>
          </cell>
          <cell r="C513" t="str">
            <v>VAR_fin</v>
          </cell>
          <cell r="D513" t="str">
            <v>AUX_RNS-CHPWOD_IN</v>
          </cell>
          <cell r="E513">
            <v>1.1385129807162204E-4</v>
          </cell>
          <cell r="F513">
            <v>4.3422326436212729E-5</v>
          </cell>
          <cell r="G513">
            <v>1.409738975153048E-4</v>
          </cell>
          <cell r="H513">
            <v>8.4073867087160789E-4</v>
          </cell>
          <cell r="I513">
            <v>8.5497214019160947E-4</v>
          </cell>
          <cell r="J513">
            <v>2.8568988196231533E-3</v>
          </cell>
          <cell r="K513">
            <v>1.9526222218344982E-3</v>
          </cell>
          <cell r="L513">
            <v>1.3983978235843177E-3</v>
          </cell>
          <cell r="M513">
            <v>2.9290480157004905E-3</v>
          </cell>
          <cell r="N513">
            <v>4.2652319968824017E-3</v>
          </cell>
          <cell r="O513">
            <v>2.9728680372598441E-3</v>
          </cell>
          <cell r="P513">
            <v>8.1098866130190454E-3</v>
          </cell>
        </row>
        <row r="514">
          <cell r="B514" t="str">
            <v>RHNS-SHSTG-CHPWOD</v>
          </cell>
          <cell r="C514" t="str">
            <v>VAR_fin</v>
          </cell>
          <cell r="D514" t="str">
            <v>RHNS_LTH_CHPWOD</v>
          </cell>
          <cell r="E514">
            <v>1.1385129807162204E-4</v>
          </cell>
          <cell r="F514">
            <v>4.3422326436212729E-5</v>
          </cell>
          <cell r="G514">
            <v>1.409738975153048E-4</v>
          </cell>
          <cell r="H514">
            <v>8.4073867087160789E-4</v>
          </cell>
          <cell r="I514">
            <v>8.5497214019160947E-4</v>
          </cell>
          <cell r="J514">
            <v>2.8568988196231533E-3</v>
          </cell>
          <cell r="K514">
            <v>1.9526222218344982E-3</v>
          </cell>
          <cell r="L514">
            <v>1.3983978235843177E-3</v>
          </cell>
          <cell r="M514">
            <v>2.9290480157004905E-3</v>
          </cell>
          <cell r="N514">
            <v>4.2652319968824017E-3</v>
          </cell>
          <cell r="O514">
            <v>2.9728680372598441E-3</v>
          </cell>
          <cell r="P514">
            <v>8.1098866130190454E-3</v>
          </cell>
        </row>
        <row r="515">
          <cell r="B515" t="str">
            <v>RHNS-SHSTG-CHPWOD</v>
          </cell>
          <cell r="C515" t="str">
            <v>VAR_ncap</v>
          </cell>
          <cell r="D515" t="str">
            <v>-</v>
          </cell>
          <cell r="E515">
            <v>9.7291890622955605E-4</v>
          </cell>
          <cell r="F515">
            <v>2.3178494317398101E-5</v>
          </cell>
          <cell r="G515">
            <v>4.0441070239799601E-5</v>
          </cell>
          <cell r="H515">
            <v>3.4465841274078201E-5</v>
          </cell>
          <cell r="I515">
            <v>1.09602997763646E-3</v>
          </cell>
          <cell r="J515">
            <v>4.6723075977859199E-4</v>
          </cell>
          <cell r="K515">
            <v>8.7086643182764196E-5</v>
          </cell>
          <cell r="L515">
            <v>1.7725194773200699E-3</v>
          </cell>
          <cell r="M515">
            <v>4.15275606073878E-5</v>
          </cell>
          <cell r="N515">
            <v>1.33956176117027E-3</v>
          </cell>
          <cell r="O515">
            <v>6.9447773020660003E-4</v>
          </cell>
          <cell r="P515">
            <v>3.2055802184105401E-3</v>
          </cell>
        </row>
        <row r="516">
          <cell r="B516" t="str">
            <v>RHNS-SHSTG-CHPWOD</v>
          </cell>
          <cell r="C516" t="str">
            <v>VAR_cap</v>
          </cell>
          <cell r="D516" t="str">
            <v>-</v>
          </cell>
          <cell r="E516">
            <v>9.7291890622955605E-4</v>
          </cell>
          <cell r="F516">
            <v>9.9348071582442332E-4</v>
          </cell>
          <cell r="G516">
            <v>1.0268435895395233E-3</v>
          </cell>
          <cell r="H516">
            <v>1.0488227885627481E-3</v>
          </cell>
          <cell r="I516">
            <v>1.4076252595777009E-3</v>
          </cell>
          <cell r="J516">
            <v>1.5814929770167953E-3</v>
          </cell>
          <cell r="K516">
            <v>1.6337659875092119E-3</v>
          </cell>
          <cell r="L516">
            <v>2.3094840273130378E-3</v>
          </cell>
          <cell r="M516">
            <v>1.9182380644493405E-3</v>
          </cell>
          <cell r="N516">
            <v>3.1277344785894355E-3</v>
          </cell>
          <cell r="O516">
            <v>2.3383147468249666E-3</v>
          </cell>
          <cell r="P516">
            <v>5.2137296370616164E-3</v>
          </cell>
        </row>
        <row r="517">
          <cell r="B517" t="str">
            <v>HPLOIL</v>
          </cell>
          <cell r="C517" t="str">
            <v>VAR_fout</v>
          </cell>
          <cell r="D517" t="str">
            <v>LTH</v>
          </cell>
          <cell r="E517">
            <v>0.18407457198038857</v>
          </cell>
          <cell r="F517">
            <v>0.18588285246178377</v>
          </cell>
          <cell r="G517">
            <v>5.2682137454729085E-2</v>
          </cell>
          <cell r="H517">
            <v>5.3112187474579825E-2</v>
          </cell>
          <cell r="I517">
            <v>5.875154122920714E-4</v>
          </cell>
          <cell r="J517">
            <v>6.6771437125971015E-5</v>
          </cell>
          <cell r="K517">
            <v>3.1262436143801261E-4</v>
          </cell>
          <cell r="L517">
            <v>1.253299746393506E-4</v>
          </cell>
          <cell r="M517">
            <v>1.5040159916564505E-5</v>
          </cell>
          <cell r="N517">
            <v>1.252657333983481E-5</v>
          </cell>
          <cell r="O517">
            <v>1.3864589275145879E-5</v>
          </cell>
          <cell r="P517">
            <v>1.2209394357287761E-5</v>
          </cell>
        </row>
        <row r="518">
          <cell r="B518" t="str">
            <v>HPLOIL</v>
          </cell>
          <cell r="C518" t="str">
            <v>VAR_fout</v>
          </cell>
          <cell r="D518" t="str">
            <v>CO2_E</v>
          </cell>
          <cell r="E518">
            <v>15.877133118231701</v>
          </cell>
          <cell r="F518">
            <v>16.033104198915598</v>
          </cell>
          <cell r="G518">
            <v>4.5440350631961604</v>
          </cell>
          <cell r="H518">
            <v>4.5811285158072996</v>
          </cell>
          <cell r="I518">
            <v>5.0675442618808901E-2</v>
          </cell>
          <cell r="J518">
            <v>5.7592908370724099E-3</v>
          </cell>
          <cell r="K518">
            <v>2.6965042206276799E-2</v>
          </cell>
          <cell r="L518">
            <v>1.0810187793160101E-2</v>
          </cell>
          <cell r="M518">
            <v>1.2972710926103801E-3</v>
          </cell>
          <cell r="N518">
            <v>1.0804646741378199E-3</v>
          </cell>
          <cell r="O518">
            <v>1.1958736461142E-3</v>
          </cell>
          <cell r="P518">
            <v>1.0531067785087499E-3</v>
          </cell>
        </row>
        <row r="519">
          <cell r="B519" t="str">
            <v>HPLOIL</v>
          </cell>
          <cell r="C519" t="str">
            <v>VAR_fin</v>
          </cell>
          <cell r="D519" t="str">
            <v>ELFO</v>
          </cell>
          <cell r="E519">
            <v>0.21542921463000911</v>
          </cell>
          <cell r="F519">
            <v>0.21754551151852924</v>
          </cell>
          <cell r="G519">
            <v>6.1655835321521961E-2</v>
          </cell>
          <cell r="H519">
            <v>6.2159138613396218E-2</v>
          </cell>
          <cell r="I519">
            <v>6.8759080893906175E-4</v>
          </cell>
          <cell r="J519">
            <v>7.8145058847658305E-5</v>
          </cell>
          <cell r="K519">
            <v>3.6587574228326647E-4</v>
          </cell>
          <cell r="L519">
            <v>1.4667826042279663E-4</v>
          </cell>
          <cell r="M519">
            <v>1.7602050103261612E-5</v>
          </cell>
          <cell r="N519">
            <v>1.4660307654515879E-5</v>
          </cell>
          <cell r="O519">
            <v>1.6226236717967473E-5</v>
          </cell>
          <cell r="P519">
            <v>1.4289101472303311E-5</v>
          </cell>
        </row>
        <row r="520">
          <cell r="B520" t="str">
            <v>HPLOIL</v>
          </cell>
          <cell r="C520" t="str">
            <v>VAR_ncap</v>
          </cell>
          <cell r="D520" t="str">
            <v>-</v>
          </cell>
          <cell r="E520">
            <v>9.8210691541713806E-6</v>
          </cell>
          <cell r="F520">
            <v>7.7056364836277995E-6</v>
          </cell>
          <cell r="G520">
            <v>7.3854553848968196E-6</v>
          </cell>
          <cell r="H520">
            <v>7.8927291353051302E-6</v>
          </cell>
          <cell r="I520">
            <v>3.50920335978483E-4</v>
          </cell>
          <cell r="J520">
            <v>2.5127116459417398E-5</v>
          </cell>
          <cell r="K520">
            <v>5.7865598839833301E-5</v>
          </cell>
          <cell r="L520">
            <v>2.1088578212352901E-4</v>
          </cell>
          <cell r="M520">
            <v>4.4657362083109897E-5</v>
          </cell>
          <cell r="N520">
            <v>3.1243260456280901E-4</v>
          </cell>
          <cell r="O520">
            <v>2.93441649471902E-5</v>
          </cell>
          <cell r="P520">
            <v>6.2104410537216896E-4</v>
          </cell>
        </row>
        <row r="521">
          <cell r="B521" t="str">
            <v>HPLOIL</v>
          </cell>
          <cell r="C521" t="str">
            <v>VAR_cap</v>
          </cell>
          <cell r="D521" t="str">
            <v>-</v>
          </cell>
          <cell r="E521">
            <v>2.3872234762262669E-2</v>
          </cell>
          <cell r="F521">
            <v>2.3622594894618602E-2</v>
          </cell>
          <cell r="G521">
            <v>1.5002950046089196E-2</v>
          </cell>
          <cell r="H521">
            <v>6.7483097315966991E-3</v>
          </cell>
          <cell r="I521">
            <v>3.7276089294691793E-4</v>
          </cell>
          <cell r="J521">
            <v>3.867309468391126E-4</v>
          </cell>
          <cell r="K521">
            <v>4.3288752501869921E-4</v>
          </cell>
          <cell r="L521">
            <v>6.3327198345562393E-4</v>
          </cell>
          <cell r="M521">
            <v>4.2749366241802645E-4</v>
          </cell>
          <cell r="N521">
            <v>6.121324129514733E-4</v>
          </cell>
          <cell r="O521">
            <v>5.8132876501354339E-4</v>
          </cell>
          <cell r="P521">
            <v>9.8732459679692236E-4</v>
          </cell>
        </row>
        <row r="522">
          <cell r="B522" t="str">
            <v>V2G</v>
          </cell>
          <cell r="C522" t="str">
            <v>VAR_fout</v>
          </cell>
          <cell r="D522" t="str">
            <v>ELC35</v>
          </cell>
          <cell r="H522">
            <v>0.31277066817010474</v>
          </cell>
          <cell r="I522">
            <v>1.1987571175449827</v>
          </cell>
          <cell r="J522">
            <v>1.0559671550583047</v>
          </cell>
          <cell r="K522">
            <v>1.6491502521105716</v>
          </cell>
          <cell r="L522">
            <v>1.9613991140992424</v>
          </cell>
          <cell r="M522">
            <v>1.2398334781731339</v>
          </cell>
          <cell r="N522">
            <v>1.1345269152980364</v>
          </cell>
          <cell r="O522">
            <v>1.3070259094738446</v>
          </cell>
          <cell r="P522">
            <v>1.8091244226412739</v>
          </cell>
        </row>
        <row r="523">
          <cell r="B523" t="str">
            <v>V2G</v>
          </cell>
          <cell r="C523" t="str">
            <v>VAR_fin</v>
          </cell>
          <cell r="D523" t="str">
            <v>T-ELC-Bus_c_BatSTGout_S1</v>
          </cell>
          <cell r="H523">
            <v>1.5039933195118683E-3</v>
          </cell>
          <cell r="I523">
            <v>4.6765124921948932E-3</v>
          </cell>
          <cell r="J523">
            <v>3.1057659557295917E-3</v>
          </cell>
          <cell r="K523">
            <v>3.127955462158652E-3</v>
          </cell>
          <cell r="L523">
            <v>3.5084451533507763E-3</v>
          </cell>
          <cell r="M523">
            <v>2.8494749001760208E-3</v>
          </cell>
          <cell r="N523">
            <v>3.867279429925805E-3</v>
          </cell>
          <cell r="O523">
            <v>3.2154413899288586E-3</v>
          </cell>
          <cell r="P523">
            <v>5.43546435258019E-3</v>
          </cell>
        </row>
        <row r="524">
          <cell r="B524" t="str">
            <v>V2G</v>
          </cell>
          <cell r="C524" t="str">
            <v>VAR_fin</v>
          </cell>
          <cell r="D524" t="str">
            <v>T-ELC-Bus_c_BatSTGout_S2</v>
          </cell>
          <cell r="H524">
            <v>1.4791878491052532E-3</v>
          </cell>
          <cell r="I524">
            <v>3.6164359508088773E-3</v>
          </cell>
          <cell r="J524">
            <v>3.4986066840550982E-3</v>
          </cell>
          <cell r="K524">
            <v>3.3958161246219008E-3</v>
          </cell>
          <cell r="L524">
            <v>4.3601315766823899E-3</v>
          </cell>
          <cell r="M524">
            <v>2.9669490656038171E-3</v>
          </cell>
          <cell r="N524">
            <v>4.1075437473490142E-3</v>
          </cell>
          <cell r="O524">
            <v>3.4168374554734344E-3</v>
          </cell>
          <cell r="P524">
            <v>5.9155352926043856E-3</v>
          </cell>
        </row>
        <row r="525">
          <cell r="B525" t="str">
            <v>V2G</v>
          </cell>
          <cell r="C525" t="str">
            <v>VAR_fin</v>
          </cell>
          <cell r="D525" t="str">
            <v>T-ELC-Bus_c_BatSTGout_S3</v>
          </cell>
          <cell r="H525">
            <v>2.4063131801731389E-4</v>
          </cell>
          <cell r="I525">
            <v>1.506609933207658E-3</v>
          </cell>
          <cell r="J525">
            <v>1.7587904646921087E-3</v>
          </cell>
          <cell r="K525">
            <v>1.6529301954840943E-3</v>
          </cell>
          <cell r="L525">
            <v>2.3982716486355073E-3</v>
          </cell>
          <cell r="M525">
            <v>1.813552044127417E-3</v>
          </cell>
          <cell r="N525">
            <v>2.4279477529778369E-3</v>
          </cell>
          <cell r="O525">
            <v>2.2108663214007295E-3</v>
          </cell>
          <cell r="P525">
            <v>3.1538588787929757E-3</v>
          </cell>
        </row>
        <row r="526">
          <cell r="B526" t="str">
            <v>V2G</v>
          </cell>
          <cell r="C526" t="str">
            <v>VAR_fin</v>
          </cell>
          <cell r="D526" t="str">
            <v>T-ELC-Bus_c_BatSTGout_S4</v>
          </cell>
          <cell r="H526">
            <v>8.8225564971450418E-6</v>
          </cell>
          <cell r="I526">
            <v>1.9341260987574851E-5</v>
          </cell>
          <cell r="J526">
            <v>2.1703555038794998E-4</v>
          </cell>
          <cell r="K526">
            <v>2.979312361862551E-4</v>
          </cell>
          <cell r="L526">
            <v>5.0962313136359899E-4</v>
          </cell>
          <cell r="M526">
            <v>5.1448445713378748E-4</v>
          </cell>
          <cell r="N526">
            <v>5.8867975472154312E-4</v>
          </cell>
          <cell r="O526">
            <v>7.1485211618349282E-4</v>
          </cell>
          <cell r="P526">
            <v>1.0660776089204487E-3</v>
          </cell>
        </row>
        <row r="527">
          <cell r="B527" t="str">
            <v>V2G</v>
          </cell>
          <cell r="C527" t="str">
            <v>VAR_fin</v>
          </cell>
          <cell r="D527" t="str">
            <v>T-ELC-car-BatSTGOut_S1</v>
          </cell>
          <cell r="H527">
            <v>5.6723012185157115E-2</v>
          </cell>
          <cell r="I527">
            <v>0.31829809652605756</v>
          </cell>
          <cell r="J527">
            <v>0.39649743685294608</v>
          </cell>
          <cell r="K527">
            <v>0.67866463370857277</v>
          </cell>
          <cell r="L527">
            <v>0.817323073450407</v>
          </cell>
          <cell r="M527">
            <v>0.37849511559542465</v>
          </cell>
          <cell r="N527">
            <v>0.33522192316323512</v>
          </cell>
          <cell r="O527">
            <v>0.4044232359153957</v>
          </cell>
          <cell r="P527">
            <v>0.50434124372265943</v>
          </cell>
        </row>
        <row r="528">
          <cell r="B528" t="str">
            <v>V2G</v>
          </cell>
          <cell r="C528" t="str">
            <v>VAR_fin</v>
          </cell>
          <cell r="D528" t="str">
            <v>T-ELC-car-BatSTGOut_S2</v>
          </cell>
          <cell r="H528">
            <v>4.3419338758028669E-2</v>
          </cell>
          <cell r="I528">
            <v>0.13928163137058278</v>
          </cell>
          <cell r="J528">
            <v>0.14994305483318285</v>
          </cell>
          <cell r="K528">
            <v>0.20149286801618987</v>
          </cell>
          <cell r="L528">
            <v>0.23049404461400405</v>
          </cell>
          <cell r="M528">
            <v>0.14731690769491348</v>
          </cell>
          <cell r="N528">
            <v>0.15111232625484167</v>
          </cell>
          <cell r="O528">
            <v>0.18332920139858705</v>
          </cell>
          <cell r="P528">
            <v>0.24965915058188387</v>
          </cell>
        </row>
        <row r="529">
          <cell r="B529" t="str">
            <v>V2G</v>
          </cell>
          <cell r="C529" t="str">
            <v>VAR_fin</v>
          </cell>
          <cell r="D529" t="str">
            <v>T-ELC-car-BatSTGOut_S3</v>
          </cell>
          <cell r="H529">
            <v>3.8253948061122825E-2</v>
          </cell>
          <cell r="I529">
            <v>0.26566865396392841</v>
          </cell>
          <cell r="J529">
            <v>0.15137975699233258</v>
          </cell>
          <cell r="K529">
            <v>0.27135631868800064</v>
          </cell>
          <cell r="L529">
            <v>0.23182510798838693</v>
          </cell>
          <cell r="M529">
            <v>0.14227013278878714</v>
          </cell>
          <cell r="N529">
            <v>0.15101140982060476</v>
          </cell>
          <cell r="O529">
            <v>0.17973724745623074</v>
          </cell>
          <cell r="P529">
            <v>0.21022742268265329</v>
          </cell>
        </row>
        <row r="530">
          <cell r="B530" t="str">
            <v>V2G</v>
          </cell>
          <cell r="C530" t="str">
            <v>VAR_fin</v>
          </cell>
          <cell r="D530" t="str">
            <v>T-ELC-car-BatSTGOut_S4</v>
          </cell>
          <cell r="H530">
            <v>4.8729121621708775E-2</v>
          </cell>
          <cell r="I530">
            <v>0.14351778789202999</v>
          </cell>
          <cell r="J530">
            <v>0.14789377261162098</v>
          </cell>
          <cell r="K530">
            <v>0.19621075962368456</v>
          </cell>
          <cell r="L530">
            <v>0.21735677736637757</v>
          </cell>
          <cell r="M530">
            <v>0.14658604759455282</v>
          </cell>
          <cell r="N530">
            <v>0.14823109499079964</v>
          </cell>
          <cell r="O530">
            <v>0.18588712432083113</v>
          </cell>
          <cell r="P530">
            <v>0.2457707860284388</v>
          </cell>
        </row>
        <row r="531">
          <cell r="B531" t="str">
            <v>V2G</v>
          </cell>
          <cell r="C531" t="str">
            <v>VAR_fin</v>
          </cell>
          <cell r="D531" t="str">
            <v>T-ELC-car-PlgSTGOut_S1</v>
          </cell>
          <cell r="H531">
            <v>3.8913379682511468E-4</v>
          </cell>
          <cell r="I531">
            <v>8.3308007772993342E-4</v>
          </cell>
          <cell r="J531">
            <v>6.4309739913817263E-4</v>
          </cell>
          <cell r="K531">
            <v>1.4658127622782134E-3</v>
          </cell>
          <cell r="L531">
            <v>1.5820386662898447E-3</v>
          </cell>
          <cell r="M531">
            <v>6.9494854658576051E-3</v>
          </cell>
          <cell r="N531">
            <v>8.4573387095200174E-3</v>
          </cell>
          <cell r="O531">
            <v>7.2711097092587173E-3</v>
          </cell>
          <cell r="P531">
            <v>6.1286379308612936E-3</v>
          </cell>
        </row>
        <row r="532">
          <cell r="B532" t="str">
            <v>V2G</v>
          </cell>
          <cell r="C532" t="str">
            <v>VAR_fin</v>
          </cell>
          <cell r="D532" t="str">
            <v>T-ELC-car-PlgSTGOut_S2</v>
          </cell>
          <cell r="H532">
            <v>1.6012976878595735E-4</v>
          </cell>
          <cell r="I532">
            <v>5.5871680829992386E-4</v>
          </cell>
          <cell r="J532">
            <v>1.8936489786237037E-3</v>
          </cell>
          <cell r="K532">
            <v>1.7162539532577276E-3</v>
          </cell>
          <cell r="L532">
            <v>3.7254568546678949E-3</v>
          </cell>
          <cell r="M532">
            <v>3.0606030480667961E-3</v>
          </cell>
          <cell r="N532">
            <v>4.9600609268842634E-3</v>
          </cell>
          <cell r="O532">
            <v>5.4600581936782655E-3</v>
          </cell>
          <cell r="P532">
            <v>8.4200605960247886E-3</v>
          </cell>
        </row>
        <row r="533">
          <cell r="B533" t="str">
            <v>V2G</v>
          </cell>
          <cell r="C533" t="str">
            <v>VAR_fin</v>
          </cell>
          <cell r="D533" t="str">
            <v>T-ELC-car-PlgSTGOut_S3</v>
          </cell>
          <cell r="H533">
            <v>0.10992825562350816</v>
          </cell>
          <cell r="I533">
            <v>0.27455746928692232</v>
          </cell>
          <cell r="J533">
            <v>0.13769188504275695</v>
          </cell>
          <cell r="K533">
            <v>0.2235870907229304</v>
          </cell>
          <cell r="L533">
            <v>0.34010187766926314</v>
          </cell>
          <cell r="M533">
            <v>0.13696778949837324</v>
          </cell>
          <cell r="N533">
            <v>6.8501176745940926E-3</v>
          </cell>
          <cell r="O533">
            <v>6.2200858054814413E-3</v>
          </cell>
          <cell r="P533">
            <v>4.056462442288679E-3</v>
          </cell>
        </row>
        <row r="534">
          <cell r="B534" t="str">
            <v>V2G</v>
          </cell>
          <cell r="C534" t="str">
            <v>VAR_fin</v>
          </cell>
          <cell r="D534" t="str">
            <v>T-ELC-TWSTGout_S1</v>
          </cell>
          <cell r="H534">
            <v>1.7810122014676084E-3</v>
          </cell>
          <cell r="I534">
            <v>3.3723618957651092E-3</v>
          </cell>
          <cell r="J534">
            <v>2.8462686811862388E-3</v>
          </cell>
          <cell r="K534">
            <v>1.9437447541425174E-3</v>
          </cell>
          <cell r="L534">
            <v>3.4248187531874426E-3</v>
          </cell>
          <cell r="M534">
            <v>1.9387441410222404E-3</v>
          </cell>
          <cell r="N534">
            <v>4.359686471538427E-3</v>
          </cell>
          <cell r="O534">
            <v>3.2016342512821618E-3</v>
          </cell>
          <cell r="P534">
            <v>8.0091144693099896E-3</v>
          </cell>
        </row>
        <row r="535">
          <cell r="B535" t="str">
            <v>V2G</v>
          </cell>
          <cell r="C535" t="str">
            <v>VAR_fin</v>
          </cell>
          <cell r="D535" t="str">
            <v>T-ELC-car-PlgSTGOut_S4</v>
          </cell>
          <cell r="H535">
            <v>1.2684925573210824E-4</v>
          </cell>
          <cell r="I535">
            <v>1.0877983015932756E-3</v>
          </cell>
          <cell r="J535">
            <v>5.1470777660147298E-3</v>
          </cell>
          <cell r="K535">
            <v>7.2121033060899122E-3</v>
          </cell>
          <cell r="L535">
            <v>6.9906262320544648E-3</v>
          </cell>
          <cell r="M535">
            <v>0.19921134795579218</v>
          </cell>
          <cell r="N535">
            <v>0.19931323620343996</v>
          </cell>
          <cell r="O535">
            <v>0.22229789446713688</v>
          </cell>
          <cell r="P535">
            <v>0.36867722028881422</v>
          </cell>
        </row>
        <row r="536">
          <cell r="B536" t="str">
            <v>V2G</v>
          </cell>
          <cell r="C536" t="str">
            <v>VAR_fin</v>
          </cell>
          <cell r="D536" t="str">
            <v>T-ELC-TWSTGout_S2</v>
          </cell>
          <cell r="H536">
            <v>2.3933547638642482E-3</v>
          </cell>
          <cell r="I536">
            <v>3.9901279045221885E-3</v>
          </cell>
          <cell r="J536">
            <v>3.671234165191595E-3</v>
          </cell>
          <cell r="K536">
            <v>3.4356386457109534E-3</v>
          </cell>
          <cell r="L536">
            <v>6.9856146464801648E-3</v>
          </cell>
          <cell r="M536">
            <v>6.1459454819115036E-3</v>
          </cell>
          <cell r="N536">
            <v>1.0369221507339814E-2</v>
          </cell>
          <cell r="O536">
            <v>7.9359952887983008E-3</v>
          </cell>
          <cell r="P536">
            <v>1.7066514422528985E-2</v>
          </cell>
        </row>
        <row r="537">
          <cell r="B537" t="str">
            <v>V2G</v>
          </cell>
          <cell r="C537" t="str">
            <v>VAR_fin</v>
          </cell>
          <cell r="D537" t="str">
            <v>T-ELC-TWSTGout_S3</v>
          </cell>
          <cell r="H537">
            <v>2.9289002279827754E-3</v>
          </cell>
          <cell r="I537">
            <v>6.5216377546937938E-3</v>
          </cell>
          <cell r="J537">
            <v>6.167712840156039E-3</v>
          </cell>
          <cell r="K537">
            <v>5.3118976476995861E-3</v>
          </cell>
          <cell r="L537">
            <v>1.1317133855767251E-2</v>
          </cell>
          <cell r="M537">
            <v>8.9345259451289842E-3</v>
          </cell>
          <cell r="N537">
            <v>1.3117398023799392E-2</v>
          </cell>
          <cell r="O537">
            <v>1.2895163658920294E-2</v>
          </cell>
          <cell r="P537">
            <v>2.426718452489076E-2</v>
          </cell>
        </row>
        <row r="538">
          <cell r="B538" t="str">
            <v>V2G</v>
          </cell>
          <cell r="C538" t="str">
            <v>VAR_fin</v>
          </cell>
          <cell r="D538" t="str">
            <v>T-ELC-TWSTGout_S4</v>
          </cell>
          <cell r="H538">
            <v>3.4432556982559722E-3</v>
          </cell>
          <cell r="I538">
            <v>6.7559169391771022E-3</v>
          </cell>
          <cell r="J538">
            <v>7.1430271577880297E-3</v>
          </cell>
          <cell r="K538">
            <v>7.3118967921247599E-3</v>
          </cell>
          <cell r="L538">
            <v>1.36170791804583E-2</v>
          </cell>
          <cell r="M538">
            <v>1.1018254334799008E-2</v>
          </cell>
          <cell r="N538">
            <v>1.7186553814748401E-2</v>
          </cell>
          <cell r="O538">
            <v>1.6652234522355161E-2</v>
          </cell>
          <cell r="P538">
            <v>3.1686462972763854E-2</v>
          </cell>
        </row>
        <row r="539">
          <cell r="B539" t="str">
            <v>V2G</v>
          </cell>
          <cell r="C539" t="str">
            <v>VAR_fin</v>
          </cell>
          <cell r="D539" t="str">
            <v>T-ELC-Bus_u_BatSTGout_S1</v>
          </cell>
          <cell r="H539">
            <v>1.1168179401807373E-4</v>
          </cell>
          <cell r="I539">
            <v>1.7947103017904254E-4</v>
          </cell>
          <cell r="J539">
            <v>1.6109951576928088E-4</v>
          </cell>
          <cell r="K539">
            <v>2.061198778470306E-4</v>
          </cell>
          <cell r="L539">
            <v>4.6153320163391429E-4</v>
          </cell>
          <cell r="M539">
            <v>3.2956400487320272E-4</v>
          </cell>
          <cell r="N539">
            <v>6.6186274778327414E-4</v>
          </cell>
          <cell r="O539">
            <v>4.8521477189937507E-4</v>
          </cell>
          <cell r="P539">
            <v>1.1840538996364502E-3</v>
          </cell>
        </row>
        <row r="540">
          <cell r="B540" t="str">
            <v>V2G</v>
          </cell>
          <cell r="C540" t="str">
            <v>VAR_fin</v>
          </cell>
          <cell r="D540" t="str">
            <v>T-ELC-Bus_u_BatSTGout_S2</v>
          </cell>
          <cell r="H540">
            <v>9.2434632636780977E-5</v>
          </cell>
          <cell r="I540">
            <v>1.5762925475152655E-4</v>
          </cell>
          <cell r="J540">
            <v>1.474844064293403E-4</v>
          </cell>
          <cell r="K540">
            <v>1.86714503100803E-4</v>
          </cell>
          <cell r="L540">
            <v>4.3174625530327174E-4</v>
          </cell>
          <cell r="M540">
            <v>3.1226447868613183E-4</v>
          </cell>
          <cell r="N540">
            <v>6.2681195665094521E-4</v>
          </cell>
          <cell r="O540">
            <v>4.6147395273654445E-4</v>
          </cell>
          <cell r="P540">
            <v>1.1172996445280939E-3</v>
          </cell>
        </row>
        <row r="541">
          <cell r="B541" t="str">
            <v>V2G</v>
          </cell>
          <cell r="C541" t="str">
            <v>VAR_fin</v>
          </cell>
          <cell r="D541" t="str">
            <v>T-ELC-Bus_u_BatSTGout_S3</v>
          </cell>
          <cell r="H541">
            <v>4.4807628038130778E-5</v>
          </cell>
          <cell r="I541">
            <v>6.8233870084503438E-5</v>
          </cell>
          <cell r="J541">
            <v>6.9895080370230986E-5</v>
          </cell>
          <cell r="K541">
            <v>9.4691054795818116E-5</v>
          </cell>
          <cell r="L541">
            <v>2.0930377398930744E-4</v>
          </cell>
          <cell r="M541">
            <v>1.4670585562280569E-4</v>
          </cell>
          <cell r="N541">
            <v>2.3794029355131345E-4</v>
          </cell>
          <cell r="O541">
            <v>1.9951992390273578E-4</v>
          </cell>
          <cell r="P541">
            <v>4.2992504077433898E-4</v>
          </cell>
        </row>
        <row r="542">
          <cell r="B542" t="str">
            <v>V2G</v>
          </cell>
          <cell r="C542" t="str">
            <v>VAR_fin</v>
          </cell>
          <cell r="D542" t="str">
            <v>T-ELC-Bus_u_BatSTGout_S4</v>
          </cell>
          <cell r="H542">
            <v>1.0049596267872105E-4</v>
          </cell>
          <cell r="I542">
            <v>2.2115315541002224E-3</v>
          </cell>
          <cell r="J542">
            <v>1.8179884238527812E-4</v>
          </cell>
          <cell r="K542">
            <v>2.0323144930700559E-4</v>
          </cell>
          <cell r="L542">
            <v>4.5484743893496707E-4</v>
          </cell>
          <cell r="M542">
            <v>3.2962176911082802E-4</v>
          </cell>
          <cell r="N542">
            <v>4.5913568800953736E-4</v>
          </cell>
          <cell r="O542">
            <v>4.6050333236024048E-4</v>
          </cell>
          <cell r="P542">
            <v>8.1493121888357454E-4</v>
          </cell>
        </row>
        <row r="543">
          <cell r="B543" t="str">
            <v>V2G</v>
          </cell>
          <cell r="C543" t="str">
            <v>VAR_fin</v>
          </cell>
          <cell r="D543" t="str">
            <v>T-ELC-LGV_BatSTGout</v>
          </cell>
          <cell r="H543">
            <v>5.2396591356143694E-4</v>
          </cell>
          <cell r="I543">
            <v>5.6007853665412694E-4</v>
          </cell>
          <cell r="J543">
            <v>4.5694432084285492E-4</v>
          </cell>
          <cell r="K543">
            <v>4.933822115361599E-4</v>
          </cell>
          <cell r="L543">
            <v>1.0010263984330508E-3</v>
          </cell>
          <cell r="M543">
            <v>5.9747085966652472E-4</v>
          </cell>
          <cell r="N543">
            <v>1.2436709214987418E-3</v>
          </cell>
          <cell r="O543">
            <v>8.7910072740609386E-4</v>
          </cell>
          <cell r="P543">
            <v>2.0651775631091167E-3</v>
          </cell>
        </row>
        <row r="544">
          <cell r="B544" t="str">
            <v>V2G</v>
          </cell>
          <cell r="C544" t="str">
            <v>VAR_fin</v>
          </cell>
          <cell r="D544" t="str">
            <v>T-ELC-HGV_BatSTGout</v>
          </cell>
          <cell r="H544">
            <v>4.4802291260292971E-4</v>
          </cell>
          <cell r="I544">
            <v>2.1384274134246442E-2</v>
          </cell>
          <cell r="J544">
            <v>3.5521127305836252E-2</v>
          </cell>
          <cell r="K544">
            <v>3.9856744673663937E-2</v>
          </cell>
          <cell r="L544">
            <v>6.343512795384354E-2</v>
          </cell>
          <cell r="M544">
            <v>4.1166128293919552E-2</v>
          </cell>
          <cell r="N544">
            <v>7.0260692049528478E-2</v>
          </cell>
          <cell r="O544">
            <v>5.9772572753916821E-2</v>
          </cell>
          <cell r="P544">
            <v>0.10978309083910646</v>
          </cell>
        </row>
        <row r="545">
          <cell r="B545" t="str">
            <v>V2G</v>
          </cell>
          <cell r="C545" t="str">
            <v>VAR_ncap</v>
          </cell>
          <cell r="D545" t="str">
            <v>-</v>
          </cell>
          <cell r="H545">
            <v>0.10477232255069199</v>
          </cell>
          <cell r="I545">
            <v>1.00783082089586</v>
          </cell>
          <cell r="J545">
            <v>1.37098610316568</v>
          </cell>
          <cell r="K545">
            <v>1.2696378743507399</v>
          </cell>
          <cell r="L545">
            <v>0.87722632960155</v>
          </cell>
          <cell r="M545">
            <v>7.4505494126133299E-5</v>
          </cell>
          <cell r="N545">
            <v>0.35873248890120002</v>
          </cell>
          <cell r="O545">
            <v>0.805327697787657</v>
          </cell>
          <cell r="P545">
            <v>0.27140240023260598</v>
          </cell>
        </row>
        <row r="546">
          <cell r="B546" t="str">
            <v>V2G</v>
          </cell>
          <cell r="C546" t="str">
            <v>VAR_cap</v>
          </cell>
          <cell r="D546" t="str">
            <v>-</v>
          </cell>
          <cell r="H546">
            <v>0.10477232255069199</v>
          </cell>
          <cell r="I546">
            <v>1.1126001773572414</v>
          </cell>
          <cell r="J546">
            <v>2.4636473986383405</v>
          </cell>
          <cell r="K546">
            <v>3.6484466036538699</v>
          </cell>
          <cell r="L546">
            <v>3.5178379701658571</v>
          </cell>
          <cell r="M546">
            <v>2.1893577769098527</v>
          </cell>
          <cell r="N546">
            <v>1.2360185332349636</v>
          </cell>
          <cell r="O546">
            <v>1.3194659793956105</v>
          </cell>
          <cell r="P546">
            <v>1.4354464409633405</v>
          </cell>
        </row>
        <row r="547">
          <cell r="B547" t="str">
            <v>D-EBIO</v>
          </cell>
          <cell r="C547" t="str">
            <v>VAR_fout</v>
          </cell>
          <cell r="D547" t="str">
            <v>EBIO</v>
          </cell>
          <cell r="E547">
            <v>1.1839579011743562</v>
          </cell>
          <cell r="F547">
            <v>1.1839512395413618</v>
          </cell>
          <cell r="G547">
            <v>1.1839516647699246</v>
          </cell>
          <cell r="H547">
            <v>1.1839512496002489</v>
          </cell>
          <cell r="I547">
            <v>1.1839550966480898</v>
          </cell>
          <cell r="J547">
            <v>1.1839565431465671</v>
          </cell>
          <cell r="K547">
            <v>1.1839452487076432</v>
          </cell>
          <cell r="L547">
            <v>1.1839570422598951</v>
          </cell>
          <cell r="M547">
            <v>1.1839358265090059</v>
          </cell>
          <cell r="N547">
            <v>3.1635692057328759</v>
          </cell>
          <cell r="O547">
            <v>6.557439090473669</v>
          </cell>
          <cell r="P547">
            <v>9.7527551732768103</v>
          </cell>
        </row>
        <row r="548">
          <cell r="B548" t="str">
            <v>D-EBIO</v>
          </cell>
          <cell r="C548" t="str">
            <v>VAR_fin</v>
          </cell>
          <cell r="D548" t="str">
            <v>BIO</v>
          </cell>
          <cell r="E548">
            <v>1.1839579011743562</v>
          </cell>
          <cell r="F548">
            <v>1.1839512395413618</v>
          </cell>
          <cell r="G548">
            <v>1.1839516647699246</v>
          </cell>
          <cell r="H548">
            <v>1.1839512496002489</v>
          </cell>
          <cell r="I548">
            <v>1.1839550966480898</v>
          </cell>
          <cell r="J548">
            <v>1.1839565431465671</v>
          </cell>
          <cell r="K548">
            <v>1.1839452487076432</v>
          </cell>
          <cell r="L548">
            <v>1.1839570422598951</v>
          </cell>
          <cell r="M548">
            <v>1.1839358265090059</v>
          </cell>
          <cell r="N548">
            <v>3.1635692057328759</v>
          </cell>
          <cell r="O548">
            <v>6.557439090473669</v>
          </cell>
          <cell r="P548">
            <v>9.7527551732768103</v>
          </cell>
        </row>
        <row r="549">
          <cell r="B549" t="str">
            <v>G-INTC3</v>
          </cell>
          <cell r="C549" t="str">
            <v>VAR_fout</v>
          </cell>
          <cell r="D549" t="str">
            <v>ELC35</v>
          </cell>
          <cell r="E549">
            <v>143.34232410811387</v>
          </cell>
          <cell r="F549">
            <v>105.91234084765502</v>
          </cell>
          <cell r="G549">
            <v>101.36206050703926</v>
          </cell>
          <cell r="H549">
            <v>118.94907786795616</v>
          </cell>
          <cell r="I549">
            <v>88.780275416155519</v>
          </cell>
          <cell r="J549">
            <v>134.86816442349095</v>
          </cell>
          <cell r="K549">
            <v>84.292203433602253</v>
          </cell>
          <cell r="L549">
            <v>140.52256980473496</v>
          </cell>
          <cell r="M549">
            <v>117.95210680810781</v>
          </cell>
          <cell r="N549">
            <v>118.22743635267652</v>
          </cell>
          <cell r="O549">
            <v>119.19008520955117</v>
          </cell>
          <cell r="P549">
            <v>117.3022890028878</v>
          </cell>
        </row>
        <row r="550">
          <cell r="B550" t="str">
            <v>G-INTC3</v>
          </cell>
          <cell r="C550" t="str">
            <v>VAR_fout</v>
          </cell>
          <cell r="D550" t="str">
            <v>ELC3</v>
          </cell>
          <cell r="E550">
            <v>32.373220412194819</v>
          </cell>
          <cell r="F550">
            <v>69.272467273196639</v>
          </cell>
          <cell r="G550">
            <v>68.06252331878413</v>
          </cell>
          <cell r="H550">
            <v>41.592487969660276</v>
          </cell>
          <cell r="I550">
            <v>79.338975332156693</v>
          </cell>
          <cell r="J550">
            <v>32.468371921031</v>
          </cell>
          <cell r="K550">
            <v>78.380746434586115</v>
          </cell>
          <cell r="L550">
            <v>31.457576371668797</v>
          </cell>
          <cell r="M550">
            <v>68.896912175368044</v>
          </cell>
          <cell r="N550">
            <v>70.722861964261412</v>
          </cell>
          <cell r="O550">
            <v>67.411947166899054</v>
          </cell>
          <cell r="P550">
            <v>66.084796102212096</v>
          </cell>
        </row>
        <row r="551">
          <cell r="B551" t="str">
            <v>G-INTC3</v>
          </cell>
          <cell r="C551" t="str">
            <v>VAR_fout</v>
          </cell>
          <cell r="D551" t="str">
            <v>ELC</v>
          </cell>
          <cell r="E551">
            <v>1.7443674734582082E-2</v>
          </cell>
          <cell r="F551">
            <v>1.7945200128230796E-3</v>
          </cell>
          <cell r="G551">
            <v>2.4056120510003074E-3</v>
          </cell>
          <cell r="H551">
            <v>0.15671870230263082</v>
          </cell>
          <cell r="I551">
            <v>0.54138270554289969</v>
          </cell>
          <cell r="J551">
            <v>0.70372176798886033</v>
          </cell>
          <cell r="K551">
            <v>1.2460435372829985</v>
          </cell>
          <cell r="L551">
            <v>0.20447664231920734</v>
          </cell>
          <cell r="M551">
            <v>2.6219360685073002E-3</v>
          </cell>
          <cell r="N551">
            <v>3.9568397477607098E-2</v>
          </cell>
          <cell r="O551">
            <v>4.8998455978923959E-2</v>
          </cell>
          <cell r="P551">
            <v>6.2850846848173061E-2</v>
          </cell>
        </row>
        <row r="552">
          <cell r="B552" t="str">
            <v>G-INTC3</v>
          </cell>
          <cell r="C552" t="str">
            <v>VAR_fin</v>
          </cell>
          <cell r="D552" t="str">
            <v>ELC13</v>
          </cell>
          <cell r="E552">
            <v>179.41438761284411</v>
          </cell>
          <cell r="F552">
            <v>183.44263041608778</v>
          </cell>
          <cell r="G552">
            <v>176.82862776180875</v>
          </cell>
          <cell r="H552">
            <v>166.80510368115</v>
          </cell>
          <cell r="I552">
            <v>174.12166088258573</v>
          </cell>
          <cell r="J552">
            <v>172.54644643509826</v>
          </cell>
          <cell r="K552">
            <v>167.41270349106807</v>
          </cell>
          <cell r="L552">
            <v>174.91707088300194</v>
          </cell>
          <cell r="M552">
            <v>189.81688965805765</v>
          </cell>
          <cell r="N552">
            <v>191.98904810296986</v>
          </cell>
          <cell r="O552">
            <v>189.61309598205418</v>
          </cell>
          <cell r="P552">
            <v>186.36120121290494</v>
          </cell>
        </row>
        <row r="553">
          <cell r="B553" t="str">
            <v>G-INTC3</v>
          </cell>
          <cell r="C553" t="str">
            <v>VAR_ncap</v>
          </cell>
          <cell r="D553" t="str">
            <v>-</v>
          </cell>
          <cell r="E553">
            <v>8.8297464705357597E-8</v>
          </cell>
          <cell r="F553">
            <v>9.3643173966514706E-8</v>
          </cell>
          <cell r="G553">
            <v>1.09624738195844E-7</v>
          </cell>
          <cell r="H553">
            <v>1.5247106616503999E-7</v>
          </cell>
          <cell r="I553">
            <v>1.87396863211076E-7</v>
          </cell>
          <cell r="J553">
            <v>2.73571574661248E-7</v>
          </cell>
          <cell r="K553">
            <v>3.7914685260917399E-7</v>
          </cell>
          <cell r="L553">
            <v>6.0724984554295602E-7</v>
          </cell>
          <cell r="M553">
            <v>6.4352294187154E-7</v>
          </cell>
          <cell r="N553">
            <v>3.0465531899887899E-6</v>
          </cell>
        </row>
        <row r="554">
          <cell r="B554" t="str">
            <v>G-INTC3</v>
          </cell>
          <cell r="C554" t="str">
            <v>VAR_cap</v>
          </cell>
          <cell r="D554" t="str">
            <v>-</v>
          </cell>
          <cell r="E554">
            <v>13.914190167241101</v>
          </cell>
          <cell r="F554">
            <v>13.914190167241101</v>
          </cell>
          <cell r="G554">
            <v>13.914190167241101</v>
          </cell>
          <cell r="H554">
            <v>13.914190253981603</v>
          </cell>
          <cell r="I554">
            <v>13.914190495524236</v>
          </cell>
          <cell r="J554">
            <v>13.914190611277544</v>
          </cell>
          <cell r="K554">
            <v>13.914190808309936</v>
          </cell>
          <cell r="L554">
            <v>13.914191072245982</v>
          </cell>
          <cell r="M554">
            <v>13.914191393135374</v>
          </cell>
          <cell r="N554">
            <v>13.914192213614507</v>
          </cell>
          <cell r="O554">
            <v>13.914192702165622</v>
          </cell>
          <cell r="P554">
            <v>13.914195748718811</v>
          </cell>
        </row>
        <row r="555">
          <cell r="B555" t="str">
            <v>HPLBIO</v>
          </cell>
          <cell r="C555" t="str">
            <v>VAR_fout</v>
          </cell>
          <cell r="D555" t="str">
            <v>LTH</v>
          </cell>
          <cell r="E555">
            <v>0.90178031414830273</v>
          </cell>
          <cell r="F555">
            <v>0.90177524020987299</v>
          </cell>
          <cell r="G555">
            <v>0.9017755640919517</v>
          </cell>
          <cell r="H555">
            <v>0.90177524787138363</v>
          </cell>
          <cell r="I555">
            <v>0.90177817803639038</v>
          </cell>
          <cell r="J555">
            <v>0.90177927978489791</v>
          </cell>
          <cell r="K555">
            <v>0.90177067719635151</v>
          </cell>
          <cell r="L555">
            <v>0.90177965994248199</v>
          </cell>
          <cell r="M555">
            <v>0.90176350062931421</v>
          </cell>
          <cell r="N555">
            <v>2.409582662817642</v>
          </cell>
          <cell r="O555">
            <v>4.9945774905934597</v>
          </cell>
          <cell r="P555">
            <v>7.4283406658678839</v>
          </cell>
        </row>
        <row r="556">
          <cell r="B556" t="str">
            <v>HPLBIO</v>
          </cell>
          <cell r="C556" t="str">
            <v>VAR_fin</v>
          </cell>
          <cell r="D556" t="str">
            <v>EBIO</v>
          </cell>
          <cell r="E556">
            <v>1.1839579011743562</v>
          </cell>
          <cell r="F556">
            <v>1.1839512395413618</v>
          </cell>
          <cell r="G556">
            <v>1.1839516647699246</v>
          </cell>
          <cell r="H556">
            <v>1.1839512496002489</v>
          </cell>
          <cell r="I556">
            <v>1.1839550966480898</v>
          </cell>
          <cell r="J556">
            <v>1.1839565431465671</v>
          </cell>
          <cell r="K556">
            <v>1.1839452487076432</v>
          </cell>
          <cell r="L556">
            <v>1.1839570422598951</v>
          </cell>
          <cell r="M556">
            <v>1.1839358265090059</v>
          </cell>
          <cell r="N556">
            <v>3.1635692057328759</v>
          </cell>
          <cell r="O556">
            <v>6.557439090473669</v>
          </cell>
          <cell r="P556">
            <v>9.7527551732768103</v>
          </cell>
        </row>
        <row r="557">
          <cell r="B557" t="str">
            <v>HPLBIO</v>
          </cell>
          <cell r="C557" t="str">
            <v>VAR_ncap</v>
          </cell>
          <cell r="D557" t="str">
            <v>-</v>
          </cell>
          <cell r="E557">
            <v>1.53959526257727E-5</v>
          </cell>
          <cell r="F557">
            <v>1.13507081706764E-5</v>
          </cell>
          <cell r="G557">
            <v>9.8468440554799997E-6</v>
          </cell>
          <cell r="H557">
            <v>6.2907560156506795E-2</v>
          </cell>
          <cell r="I557">
            <v>5.1451002256183397E-2</v>
          </cell>
          <cell r="J557">
            <v>2.8240815941514099E-5</v>
          </cell>
          <cell r="K557">
            <v>1.9952377584035001E-2</v>
          </cell>
          <cell r="L557">
            <v>6.4741008361493504E-2</v>
          </cell>
          <cell r="M557">
            <v>3.6069816410591503E-2</v>
          </cell>
          <cell r="N557">
            <v>0.18489382020064099</v>
          </cell>
          <cell r="O557">
            <v>0.34782034886468499</v>
          </cell>
          <cell r="P557">
            <v>0.373443516149635</v>
          </cell>
        </row>
        <row r="558">
          <cell r="B558" t="str">
            <v>HPLBIO</v>
          </cell>
          <cell r="C558" t="str">
            <v>VAR_cap</v>
          </cell>
          <cell r="D558" t="str">
            <v>-</v>
          </cell>
          <cell r="E558">
            <v>0.11439331941826655</v>
          </cell>
          <cell r="F558">
            <v>0.11439997162384517</v>
          </cell>
          <cell r="G558">
            <v>0.11440563082159264</v>
          </cell>
          <cell r="H558">
            <v>0.11438273748367496</v>
          </cell>
          <cell r="I558">
            <v>0.11438473185701033</v>
          </cell>
          <cell r="J558">
            <v>0.11439339308974845</v>
          </cell>
          <cell r="K558">
            <v>0.11438894897200147</v>
          </cell>
          <cell r="L558">
            <v>0.13616105575942769</v>
          </cell>
          <cell r="M558">
            <v>0.13639259745323323</v>
          </cell>
          <cell r="N558">
            <v>0.30564238089873419</v>
          </cell>
          <cell r="O558">
            <v>0.63351073621412202</v>
          </cell>
          <cell r="P558">
            <v>0.94220769521148162</v>
          </cell>
        </row>
        <row r="559">
          <cell r="B559" t="str">
            <v>ENUC_SMR_BEZ_I</v>
          </cell>
          <cell r="C559" t="str">
            <v>VAR_fout</v>
          </cell>
          <cell r="D559" t="str">
            <v>LTH</v>
          </cell>
          <cell r="M559">
            <v>0.6382397897482156</v>
          </cell>
          <cell r="N559">
            <v>0.96615840946534381</v>
          </cell>
          <cell r="O559">
            <v>0.94707223835524124</v>
          </cell>
          <cell r="P559">
            <v>1.0238779172609438</v>
          </cell>
        </row>
        <row r="560">
          <cell r="B560" t="str">
            <v>ENUC_SMR_BEZ_I</v>
          </cell>
          <cell r="C560" t="str">
            <v>VAR_fout</v>
          </cell>
          <cell r="D560" t="str">
            <v>ELC</v>
          </cell>
          <cell r="M560">
            <v>5.2875852438448518</v>
          </cell>
          <cell r="N560">
            <v>7.8165846416539164</v>
          </cell>
          <cell r="O560">
            <v>7.7319276525474923</v>
          </cell>
          <cell r="P560">
            <v>7.8134141327722242</v>
          </cell>
        </row>
        <row r="561">
          <cell r="B561" t="str">
            <v>ENUC_SMR_BEZ_I</v>
          </cell>
          <cell r="C561" t="str">
            <v>VAR_fin</v>
          </cell>
          <cell r="D561" t="str">
            <v>URN</v>
          </cell>
          <cell r="M561">
            <v>16.230431390300645</v>
          </cell>
          <cell r="N561">
            <v>24.003361024589545</v>
          </cell>
          <cell r="O561">
            <v>23.739562694800032</v>
          </cell>
          <cell r="P561">
            <v>24.019456011997711</v>
          </cell>
        </row>
        <row r="562">
          <cell r="B562" t="str">
            <v>ENUC_SMR_BEZ_I</v>
          </cell>
          <cell r="C562" t="str">
            <v>VAR_ncap</v>
          </cell>
          <cell r="D562" t="str">
            <v>-</v>
          </cell>
          <cell r="L562">
            <v>0.29999758375357699</v>
          </cell>
          <cell r="M562">
            <v>2.4002725639913702E-7</v>
          </cell>
          <cell r="N562">
            <v>1.8233778833421199E-7</v>
          </cell>
          <cell r="O562">
            <v>5.6166806999833003E-7</v>
          </cell>
        </row>
        <row r="563">
          <cell r="B563" t="str">
            <v>ENUC_SMR_BEZ_I</v>
          </cell>
          <cell r="C563" t="str">
            <v>VAR_cap</v>
          </cell>
          <cell r="D563" t="str">
            <v>-</v>
          </cell>
          <cell r="M563">
            <v>0.20893023302001101</v>
          </cell>
          <cell r="N563">
            <v>0.29999782378083401</v>
          </cell>
          <cell r="O563">
            <v>0.299998061751722</v>
          </cell>
          <cell r="P563">
            <v>0.29999856778669198</v>
          </cell>
        </row>
        <row r="564">
          <cell r="B564" t="str">
            <v>G-INTC5</v>
          </cell>
          <cell r="C564" t="str">
            <v>VAR_fout</v>
          </cell>
          <cell r="D564" t="str">
            <v>ELC5</v>
          </cell>
          <cell r="E564">
            <v>249.41042083403192</v>
          </cell>
          <cell r="F564">
            <v>120.39421143069163</v>
          </cell>
          <cell r="G564">
            <v>116.23728131411286</v>
          </cell>
          <cell r="H564">
            <v>134.68729891575015</v>
          </cell>
          <cell r="I564">
            <v>93.690520359035901</v>
          </cell>
          <cell r="J564">
            <v>141.06524857814728</v>
          </cell>
          <cell r="K564">
            <v>97.942016133047844</v>
          </cell>
          <cell r="L564">
            <v>152.76780065735048</v>
          </cell>
          <cell r="M564">
            <v>120.10146453957287</v>
          </cell>
          <cell r="N564">
            <v>115.92951816096374</v>
          </cell>
          <cell r="O564">
            <v>113.45761647331366</v>
          </cell>
          <cell r="P564">
            <v>109.55065654564713</v>
          </cell>
        </row>
        <row r="565">
          <cell r="B565" t="str">
            <v>G-INTC5</v>
          </cell>
          <cell r="C565" t="str">
            <v>VAR_fout</v>
          </cell>
          <cell r="D565" t="str">
            <v>ELC13</v>
          </cell>
          <cell r="E565">
            <v>7.3406713054247619E-2</v>
          </cell>
          <cell r="F565">
            <v>1.5165193174161448E-3</v>
          </cell>
          <cell r="G565">
            <v>2.1428567499628295E-3</v>
          </cell>
          <cell r="H565">
            <v>8.8123146579125713E-4</v>
          </cell>
          <cell r="I565">
            <v>7.5489711664316353E-2</v>
          </cell>
          <cell r="J565">
            <v>1.6875482944012025E-3</v>
          </cell>
          <cell r="K565">
            <v>8.1748283614144518E-2</v>
          </cell>
          <cell r="L565">
            <v>3.8568147163462449E-2</v>
          </cell>
          <cell r="M565">
            <v>2.2132102577001752E-3</v>
          </cell>
          <cell r="N565">
            <v>4.4750646080429406E-3</v>
          </cell>
          <cell r="O565">
            <v>3.4670186378712615E-3</v>
          </cell>
          <cell r="P565">
            <v>8.124329279357247E-3</v>
          </cell>
        </row>
        <row r="566">
          <cell r="B566" t="str">
            <v>G-INTC5</v>
          </cell>
          <cell r="C566" t="str">
            <v>VAR_fin</v>
          </cell>
          <cell r="D566" t="str">
            <v>ELC35</v>
          </cell>
          <cell r="E566">
            <v>257.36346215507427</v>
          </cell>
          <cell r="F566">
            <v>126.08962102272686</v>
          </cell>
          <cell r="G566">
            <v>121.4724892601124</v>
          </cell>
          <cell r="H566">
            <v>140.24440980957885</v>
          </cell>
          <cell r="I566">
            <v>97.283399052867395</v>
          </cell>
          <cell r="J566">
            <v>145.83486469528157</v>
          </cell>
          <cell r="K566">
            <v>100.97547350751911</v>
          </cell>
          <cell r="L566">
            <v>156.84832796224151</v>
          </cell>
          <cell r="M566">
            <v>123.28060135553912</v>
          </cell>
          <cell r="N566">
            <v>119.00062238033895</v>
          </cell>
          <cell r="O566">
            <v>116.46230045073335</v>
          </cell>
          <cell r="P566">
            <v>112.45677603789903</v>
          </cell>
        </row>
        <row r="567">
          <cell r="B567" t="str">
            <v>G-INTC5</v>
          </cell>
          <cell r="C567" t="str">
            <v>VAR_ncap</v>
          </cell>
          <cell r="D567" t="str">
            <v>-</v>
          </cell>
          <cell r="E567">
            <v>3.7144711860955501E-7</v>
          </cell>
          <cell r="F567">
            <v>3.8562533071642401E-7</v>
          </cell>
          <cell r="G567">
            <v>4.4113571645284098E-7</v>
          </cell>
          <cell r="H567">
            <v>8.1540173083484497E-7</v>
          </cell>
          <cell r="I567">
            <v>8.6525939072567797E-7</v>
          </cell>
          <cell r="J567">
            <v>1.5092784288383199E-6</v>
          </cell>
          <cell r="K567">
            <v>2.0563897009841699E-6</v>
          </cell>
          <cell r="L567">
            <v>3.3418220673977201E-6</v>
          </cell>
          <cell r="M567">
            <v>4.52828969680268E-6</v>
          </cell>
          <cell r="N567">
            <v>1.84544401736013E-5</v>
          </cell>
        </row>
        <row r="568">
          <cell r="B568" t="str">
            <v>G-INTC5</v>
          </cell>
          <cell r="C568" t="str">
            <v>VAR_cap</v>
          </cell>
          <cell r="D568" t="str">
            <v>-</v>
          </cell>
          <cell r="E568">
            <v>12.649263788401001</v>
          </cell>
          <cell r="F568">
            <v>12.649263788401001</v>
          </cell>
          <cell r="G568">
            <v>12.649263788401001</v>
          </cell>
          <cell r="H568">
            <v>12.64926414991198</v>
          </cell>
          <cell r="I568">
            <v>12.64926518297248</v>
          </cell>
          <cell r="J568">
            <v>12.649265802010898</v>
          </cell>
          <cell r="K568">
            <v>12.649266750291373</v>
          </cell>
          <cell r="L568">
            <v>12.649268176548716</v>
          </cell>
          <cell r="M568">
            <v>12.649269916965755</v>
          </cell>
          <cell r="N568">
            <v>12.649274665253591</v>
          </cell>
          <cell r="O568">
            <v>12.649278103050182</v>
          </cell>
          <cell r="P568">
            <v>12.649296557490356</v>
          </cell>
        </row>
        <row r="569">
          <cell r="B569" t="str">
            <v>D-SLFO</v>
          </cell>
          <cell r="C569" t="str">
            <v>VAR_fout</v>
          </cell>
          <cell r="D569" t="str">
            <v>CO2</v>
          </cell>
          <cell r="E569">
            <v>2267.7888318138398</v>
          </cell>
          <cell r="F569">
            <v>2001.1103553605999</v>
          </cell>
          <cell r="G569">
            <v>1858.9555123344401</v>
          </cell>
          <cell r="H569">
            <v>1452.3730595661</v>
          </cell>
          <cell r="I569">
            <v>1109.85664429801</v>
          </cell>
          <cell r="J569">
            <v>802.65173271162996</v>
          </cell>
          <cell r="K569">
            <v>415.26965908227999</v>
          </cell>
          <cell r="L569">
            <v>2.9247971521929102E-4</v>
          </cell>
          <cell r="M569">
            <v>1.66567608993194E-2</v>
          </cell>
          <cell r="N569">
            <v>2.6264353430505E-2</v>
          </cell>
          <cell r="O569">
            <v>1.8378752313710701E-2</v>
          </cell>
          <cell r="P569">
            <v>3.4101937026040197E-2</v>
          </cell>
        </row>
        <row r="570">
          <cell r="B570" t="str">
            <v>D-SLFO</v>
          </cell>
          <cell r="C570" t="str">
            <v>VAR_fout</v>
          </cell>
          <cell r="D570" t="str">
            <v>SLFO</v>
          </cell>
          <cell r="E570">
            <v>30.256636573295133</v>
          </cell>
          <cell r="F570">
            <v>26.698636096896177</v>
          </cell>
          <cell r="G570">
            <v>24.802072018948898</v>
          </cell>
          <cell r="H570">
            <v>19.377768921093701</v>
          </cell>
          <cell r="I570">
            <v>14.808125726183905</v>
          </cell>
          <cell r="J570">
            <v>10.709075737510016</v>
          </cell>
          <cell r="K570">
            <v>5.5412556864294986</v>
          </cell>
          <cell r="L570">
            <v>3.7574768469370898</v>
          </cell>
          <cell r="M570">
            <v>0.90683746650639629</v>
          </cell>
          <cell r="N570">
            <v>0.86973388838651333</v>
          </cell>
          <cell r="O570">
            <v>0.86996738480121716</v>
          </cell>
          <cell r="P570">
            <v>0.87016520083902715</v>
          </cell>
        </row>
        <row r="571">
          <cell r="B571" t="str">
            <v>D-SLFO</v>
          </cell>
          <cell r="C571" t="str">
            <v>VAR_fin</v>
          </cell>
          <cell r="D571" t="str">
            <v>LFO</v>
          </cell>
          <cell r="E571">
            <v>30.770540458803818</v>
          </cell>
          <cell r="F571">
            <v>27.15210794247756</v>
          </cell>
          <cell r="G571">
            <v>25.223276965189132</v>
          </cell>
          <cell r="H571">
            <v>19.706554403881988</v>
          </cell>
          <cell r="I571">
            <v>15.059113219783081</v>
          </cell>
          <cell r="J571">
            <v>10.890796916032976</v>
          </cell>
          <cell r="K571">
            <v>5.6345951028803158</v>
          </cell>
          <cell r="L571">
            <v>3.9685171671545627E-6</v>
          </cell>
          <cell r="M571">
            <v>2.2600761057421157E-4</v>
          </cell>
          <cell r="N571">
            <v>3.5636843189287593E-4</v>
          </cell>
          <cell r="O571">
            <v>2.4937248729593921E-4</v>
          </cell>
          <cell r="P571">
            <v>4.6271284974274351E-4</v>
          </cell>
        </row>
        <row r="572">
          <cell r="B572" t="str">
            <v>D-SLFO</v>
          </cell>
          <cell r="C572" t="str">
            <v>VAR_fin</v>
          </cell>
          <cell r="D572" t="str">
            <v>BDS</v>
          </cell>
          <cell r="G572">
            <v>5.470207367494711E-5</v>
          </cell>
          <cell r="H572">
            <v>3.4327428777388981E-4</v>
          </cell>
          <cell r="I572">
            <v>5.2606834261079843E-4</v>
          </cell>
          <cell r="J572">
            <v>1.739045473160343E-4</v>
          </cell>
          <cell r="K572">
            <v>7.8210944747978675E-4</v>
          </cell>
          <cell r="L572">
            <v>3.821296864840146</v>
          </cell>
          <cell r="M572">
            <v>0.9220170773961579</v>
          </cell>
          <cell r="N572">
            <v>0.88415388288807728</v>
          </cell>
          <cell r="O572">
            <v>0.8844968486840854</v>
          </cell>
          <cell r="P572">
            <v>0.88448728621138073</v>
          </cell>
        </row>
        <row r="573">
          <cell r="B573" t="str">
            <v>D-RCOA</v>
          </cell>
          <cell r="C573" t="str">
            <v>VAR_fout</v>
          </cell>
          <cell r="D573" t="str">
            <v>CO2</v>
          </cell>
          <cell r="E573">
            <v>9.2701837927107302</v>
          </cell>
          <cell r="F573">
            <v>9.2700696847131994</v>
          </cell>
          <cell r="G573">
            <v>0.13813896991305899</v>
          </cell>
          <cell r="H573">
            <v>8.5925490976393695E-2</v>
          </cell>
          <cell r="I573">
            <v>3.4045121873131003E-2</v>
          </cell>
        </row>
        <row r="574">
          <cell r="B574" t="str">
            <v>D-RCOA</v>
          </cell>
          <cell r="C574" t="str">
            <v>VAR_fout</v>
          </cell>
          <cell r="D574" t="str">
            <v>RCOA</v>
          </cell>
          <cell r="E574">
            <v>0.1000019826613887</v>
          </cell>
          <cell r="F574">
            <v>0.10000075172290404</v>
          </cell>
          <cell r="G574">
            <v>1.4901722752217776E-3</v>
          </cell>
          <cell r="H574">
            <v>9.2692007525775166E-4</v>
          </cell>
          <cell r="I574">
            <v>3.6726129312978435E-4</v>
          </cell>
        </row>
        <row r="575">
          <cell r="B575" t="str">
            <v>D-RCOA</v>
          </cell>
          <cell r="C575" t="str">
            <v>VAR_fin</v>
          </cell>
          <cell r="D575" t="str">
            <v>COA</v>
          </cell>
          <cell r="E575">
            <v>0.1000019826613887</v>
          </cell>
          <cell r="F575">
            <v>0.10000075172290404</v>
          </cell>
          <cell r="G575">
            <v>1.4901722752217776E-3</v>
          </cell>
          <cell r="H575">
            <v>9.2692007525775166E-4</v>
          </cell>
          <cell r="I575">
            <v>3.6726129312978435E-4</v>
          </cell>
        </row>
        <row r="576">
          <cell r="B576" t="str">
            <v>EHYD-RUN00</v>
          </cell>
          <cell r="C576" t="str">
            <v>VAR_fout</v>
          </cell>
          <cell r="D576" t="str">
            <v>ELC13</v>
          </cell>
          <cell r="E576">
            <v>54.392402502902463</v>
          </cell>
          <cell r="F576">
            <v>43.518326817886901</v>
          </cell>
          <cell r="G576">
            <v>53.296129393774692</v>
          </cell>
          <cell r="H576">
            <v>52.20278284687268</v>
          </cell>
          <cell r="I576">
            <v>51.10904531537151</v>
          </cell>
          <cell r="J576">
            <v>50.016013703812476</v>
          </cell>
          <cell r="K576">
            <v>48.922876553569971</v>
          </cell>
          <cell r="L576">
            <v>47.82996840360547</v>
          </cell>
          <cell r="M576">
            <v>47.830040690575828</v>
          </cell>
          <cell r="N576">
            <v>47.830165132034871</v>
          </cell>
          <cell r="O576">
            <v>47.830184642449211</v>
          </cell>
          <cell r="P576">
            <v>47.830187853105002</v>
          </cell>
        </row>
        <row r="577">
          <cell r="B577" t="str">
            <v>EHYD-RUN00</v>
          </cell>
          <cell r="C577" t="str">
            <v>VAR_fin</v>
          </cell>
          <cell r="D577" t="str">
            <v>HYDR</v>
          </cell>
          <cell r="E577">
            <v>54.392402502902463</v>
          </cell>
          <cell r="F577">
            <v>43.518326817886901</v>
          </cell>
          <cell r="G577">
            <v>53.296129393774692</v>
          </cell>
          <cell r="H577">
            <v>52.20278284687268</v>
          </cell>
          <cell r="I577">
            <v>51.10904531537151</v>
          </cell>
          <cell r="J577">
            <v>50.016013703812476</v>
          </cell>
          <cell r="K577">
            <v>48.922876553569971</v>
          </cell>
          <cell r="L577">
            <v>47.82996840360547</v>
          </cell>
          <cell r="M577">
            <v>47.830040690575828</v>
          </cell>
          <cell r="N577">
            <v>47.830165132034871</v>
          </cell>
          <cell r="O577">
            <v>47.830184642449211</v>
          </cell>
          <cell r="P577">
            <v>47.830187853105002</v>
          </cell>
        </row>
        <row r="578">
          <cell r="B578" t="str">
            <v>EHYD-RUN00</v>
          </cell>
          <cell r="C578" t="str">
            <v>VAR_cap</v>
          </cell>
          <cell r="D578" t="str">
            <v>-</v>
          </cell>
          <cell r="E578">
            <v>3.86687</v>
          </cell>
          <cell r="F578">
            <v>3.9240852000672399</v>
          </cell>
          <cell r="G578">
            <v>3.9610124303882599</v>
          </cell>
          <cell r="H578">
            <v>3.9647700000000001</v>
          </cell>
          <cell r="I578">
            <v>3.9647700000000001</v>
          </cell>
          <cell r="J578">
            <v>3.9647700000000001</v>
          </cell>
          <cell r="K578">
            <v>3.9647700000000001</v>
          </cell>
          <cell r="L578">
            <v>3.9647700000000001</v>
          </cell>
          <cell r="M578">
            <v>3.9647700000000001</v>
          </cell>
          <cell r="N578">
            <v>3.9647700000000001</v>
          </cell>
          <cell r="O578">
            <v>3.9647700000000001</v>
          </cell>
          <cell r="P578">
            <v>3.9647700000000001</v>
          </cell>
        </row>
        <row r="579">
          <cell r="B579" t="str">
            <v>HPLELCHP</v>
          </cell>
          <cell r="C579" t="str">
            <v>VAR_fout</v>
          </cell>
          <cell r="D579" t="str">
            <v>LTH</v>
          </cell>
          <cell r="F579">
            <v>3.880154822244009</v>
          </cell>
          <cell r="G579">
            <v>3.9977283571923512</v>
          </cell>
          <cell r="H579">
            <v>4.43307769837529</v>
          </cell>
          <cell r="I579">
            <v>5.9889874458782941</v>
          </cell>
          <cell r="J579">
            <v>6.2944873379773529</v>
          </cell>
          <cell r="K579">
            <v>6.6155701986027031</v>
          </cell>
          <cell r="L579">
            <v>6.9556228508521487</v>
          </cell>
          <cell r="M579">
            <v>7.3104286896220119</v>
          </cell>
          <cell r="N579">
            <v>7.6837393578422857</v>
          </cell>
          <cell r="O579">
            <v>8.0757039929564467</v>
          </cell>
          <cell r="P579">
            <v>8.4913746322719295</v>
          </cell>
        </row>
        <row r="580">
          <cell r="B580" t="str">
            <v>HPLELCHP</v>
          </cell>
          <cell r="C580" t="str">
            <v>VAR_fin</v>
          </cell>
          <cell r="D580" t="str">
            <v>ELC35</v>
          </cell>
          <cell r="F580">
            <v>1.293384940748004</v>
          </cell>
          <cell r="G580">
            <v>1.332576119064117</v>
          </cell>
          <cell r="H580">
            <v>1.477692566125097</v>
          </cell>
          <cell r="I580">
            <v>1.9963291486260961</v>
          </cell>
          <cell r="J580">
            <v>2.0981624459924526</v>
          </cell>
          <cell r="K580">
            <v>2.205190066200899</v>
          </cell>
          <cell r="L580">
            <v>2.3185409502840497</v>
          </cell>
          <cell r="M580">
            <v>2.4368095632073361</v>
          </cell>
          <cell r="N580">
            <v>2.5612464526140961</v>
          </cell>
          <cell r="O580">
            <v>2.6919013309854809</v>
          </cell>
          <cell r="P580">
            <v>2.8304582107573113</v>
          </cell>
        </row>
        <row r="581">
          <cell r="B581" t="str">
            <v>HPLELCHP</v>
          </cell>
          <cell r="C581" t="str">
            <v>VAR_fin</v>
          </cell>
          <cell r="D581" t="str">
            <v>WWTPCC</v>
          </cell>
          <cell r="F581">
            <v>7.7603096444880197</v>
          </cell>
          <cell r="G581">
            <v>7.9954567143846997</v>
          </cell>
          <cell r="H581">
            <v>8.86615539675058</v>
          </cell>
          <cell r="I581">
            <v>11.977974891756601</v>
          </cell>
          <cell r="J581">
            <v>12.588974675954701</v>
          </cell>
          <cell r="K581">
            <v>13.231140397205399</v>
          </cell>
          <cell r="L581">
            <v>13.911245701704299</v>
          </cell>
          <cell r="M581">
            <v>14.620857379244001</v>
          </cell>
          <cell r="N581">
            <v>15.3674787156846</v>
          </cell>
          <cell r="O581">
            <v>16.151407985912901</v>
          </cell>
          <cell r="P581">
            <v>16.982749264543902</v>
          </cell>
        </row>
        <row r="582">
          <cell r="B582" t="str">
            <v>HPLELCHP</v>
          </cell>
          <cell r="C582" t="str">
            <v>VAR_ncap</v>
          </cell>
          <cell r="D582" t="str">
            <v>-</v>
          </cell>
          <cell r="F582">
            <v>0.23896515490133499</v>
          </cell>
          <cell r="G582">
            <v>7.2450797832658903E-3</v>
          </cell>
          <cell r="H582">
            <v>2.67779595650821E-2</v>
          </cell>
          <cell r="I582">
            <v>9.8617036475789704E-2</v>
          </cell>
          <cell r="J582">
            <v>0.1110990129362</v>
          </cell>
          <cell r="K582">
            <v>0.18271157131009599</v>
          </cell>
          <cell r="L582">
            <v>4.89086847640883E-2</v>
          </cell>
          <cell r="M582">
            <v>9.6513038482394606E-2</v>
          </cell>
          <cell r="N582">
            <v>0.14510724956231399</v>
          </cell>
          <cell r="O582">
            <v>0.210403661438235</v>
          </cell>
          <cell r="P582">
            <v>7.4435231466723498E-2</v>
          </cell>
        </row>
        <row r="583">
          <cell r="B583" t="str">
            <v>HPLELCHP</v>
          </cell>
          <cell r="C583" t="str">
            <v>VAR_cap</v>
          </cell>
          <cell r="D583" t="str">
            <v>-</v>
          </cell>
          <cell r="F583">
            <v>0.23896515490133499</v>
          </cell>
          <cell r="G583">
            <v>0.24621001692191272</v>
          </cell>
          <cell r="H583">
            <v>0.27298757266375295</v>
          </cell>
          <cell r="I583">
            <v>0.3716033370402726</v>
          </cell>
          <cell r="J583">
            <v>0.39063947721297043</v>
          </cell>
          <cell r="K583">
            <v>0.41199685824587595</v>
          </cell>
          <cell r="L583">
            <v>0.44133320316974028</v>
          </cell>
          <cell r="M583">
            <v>0.45444451834195415</v>
          </cell>
          <cell r="N583">
            <v>0.47323652865391586</v>
          </cell>
          <cell r="O583">
            <v>0.50092876784538498</v>
          </cell>
          <cell r="P583">
            <v>0.52645378584548752</v>
          </cell>
        </row>
        <row r="584">
          <cell r="B584" t="str">
            <v>D-ITOT_LTH</v>
          </cell>
          <cell r="C584" t="str">
            <v>VAR_fout</v>
          </cell>
          <cell r="D584" t="str">
            <v>ITOT_LTH_DH</v>
          </cell>
          <cell r="E584">
            <v>7.1200134568575191</v>
          </cell>
          <cell r="F584">
            <v>7.6289079503533728</v>
          </cell>
          <cell r="G584">
            <v>7.2475624268477388</v>
          </cell>
          <cell r="H584">
            <v>7.7665371322469587</v>
          </cell>
          <cell r="I584">
            <v>7.995350491705528</v>
          </cell>
          <cell r="J584">
            <v>7.1259277957794724</v>
          </cell>
          <cell r="K584">
            <v>9.0561592511689</v>
          </cell>
          <cell r="L584">
            <v>8.1433608012180176</v>
          </cell>
          <cell r="M584">
            <v>9.8743768402423022</v>
          </cell>
          <cell r="N584">
            <v>9.4098470572590163</v>
          </cell>
          <cell r="O584">
            <v>8.2020441363754575</v>
          </cell>
          <cell r="P584">
            <v>8.0193097253094692</v>
          </cell>
        </row>
        <row r="585">
          <cell r="B585" t="str">
            <v>D-ITOT_LTH</v>
          </cell>
          <cell r="C585" t="str">
            <v>VAR_fin</v>
          </cell>
          <cell r="D585" t="str">
            <v>LTH</v>
          </cell>
          <cell r="E585">
            <v>7.7403503198397408</v>
          </cell>
          <cell r="F585">
            <v>8.2914029990217344</v>
          </cell>
          <cell r="G585">
            <v>7.8738373866685638</v>
          </cell>
          <cell r="H585">
            <v>8.4321196594376602</v>
          </cell>
          <cell r="I585">
            <v>8.6748483857469978</v>
          </cell>
          <cell r="J585">
            <v>7.7264685188297006</v>
          </cell>
          <cell r="K585">
            <v>9.8129389022207825</v>
          </cell>
          <cell r="L585">
            <v>8.8180859870301909</v>
          </cell>
          <cell r="M585">
            <v>10.692526853602311</v>
          </cell>
          <cell r="N585">
            <v>10.189508054623101</v>
          </cell>
          <cell r="O585">
            <v>8.8816315805579418</v>
          </cell>
          <cell r="P585">
            <v>8.6837565521878162</v>
          </cell>
        </row>
        <row r="586">
          <cell r="B586" t="str">
            <v>D-ITOT_LTH</v>
          </cell>
          <cell r="C586" t="str">
            <v>VAR_ncap</v>
          </cell>
          <cell r="D586" t="str">
            <v>-</v>
          </cell>
          <cell r="E586">
            <v>0.79547236778754304</v>
          </cell>
          <cell r="F586">
            <v>3.4107641745240701E-8</v>
          </cell>
          <cell r="G586">
            <v>3.8309872724546301E-8</v>
          </cell>
          <cell r="H586">
            <v>4.3219585096571903E-8</v>
          </cell>
          <cell r="I586">
            <v>5.8687902330218499E-8</v>
          </cell>
          <cell r="J586">
            <v>7.1403235203882604E-8</v>
          </cell>
          <cell r="K586">
            <v>9.0022462634714602E-8</v>
          </cell>
          <cell r="L586">
            <v>1.7243743524191101E-7</v>
          </cell>
          <cell r="M586">
            <v>1.5290295888687201E-7</v>
          </cell>
          <cell r="N586">
            <v>4.9578167391001598E-7</v>
          </cell>
          <cell r="O586">
            <v>3.88220562088028E-7</v>
          </cell>
          <cell r="P586">
            <v>2.0366258437489998E-6</v>
          </cell>
        </row>
        <row r="587">
          <cell r="B587" t="str">
            <v>D-ITOT_LTH</v>
          </cell>
          <cell r="C587" t="str">
            <v>VAR_cap</v>
          </cell>
          <cell r="D587" t="str">
            <v>-</v>
          </cell>
          <cell r="E587">
            <v>0.79547236778754304</v>
          </cell>
          <cell r="F587">
            <v>0.79547240189518498</v>
          </cell>
          <cell r="G587">
            <v>0.79547244020505703</v>
          </cell>
          <cell r="H587">
            <v>0.79547248342464205</v>
          </cell>
          <cell r="I587">
            <v>0.79547254211254503</v>
          </cell>
          <cell r="J587">
            <v>0.79547261351578002</v>
          </cell>
          <cell r="K587">
            <v>0.79547270353824295</v>
          </cell>
          <cell r="L587">
            <v>0.79547287597567795</v>
          </cell>
          <cell r="M587">
            <v>0.79547302887863702</v>
          </cell>
          <cell r="N587">
            <v>0.79547352466031096</v>
          </cell>
          <cell r="O587">
            <v>0.79547391288087299</v>
          </cell>
          <cell r="P587">
            <v>0.79547594950671596</v>
          </cell>
        </row>
        <row r="588">
          <cell r="B588" t="str">
            <v>D-IH2</v>
          </cell>
          <cell r="C588" t="str">
            <v>VAR_fout</v>
          </cell>
          <cell r="D588" t="str">
            <v>IH2</v>
          </cell>
          <cell r="H588">
            <v>7.8848003168156561E-4</v>
          </cell>
          <cell r="I588">
            <v>2.0576617055632527</v>
          </cell>
          <cell r="J588">
            <v>3.8707879226994533</v>
          </cell>
          <cell r="K588">
            <v>13.072100489544308</v>
          </cell>
          <cell r="L588">
            <v>20.386926058785942</v>
          </cell>
          <cell r="M588">
            <v>23.578949136267674</v>
          </cell>
          <cell r="N588">
            <v>24.190084745297092</v>
          </cell>
          <cell r="O588">
            <v>24.320509790379379</v>
          </cell>
          <cell r="P588">
            <v>24.281385558999709</v>
          </cell>
        </row>
        <row r="589">
          <cell r="B589" t="str">
            <v>D-IH2</v>
          </cell>
          <cell r="C589" t="str">
            <v>VAR_fin</v>
          </cell>
          <cell r="D589" t="str">
            <v>H2</v>
          </cell>
          <cell r="H589">
            <v>7.9448697850763902E-4</v>
          </cell>
          <cell r="I589">
            <v>2.0733377708467415</v>
          </cell>
          <cell r="J589">
            <v>3.9002770870313337</v>
          </cell>
          <cell r="K589">
            <v>13.17168882328856</v>
          </cell>
          <cell r="L589">
            <v>20.54224157200327</v>
          </cell>
          <cell r="M589">
            <v>23.758582719852797</v>
          </cell>
          <cell r="N589">
            <v>24.374374197083604</v>
          </cell>
          <cell r="O589">
            <v>24.505792870766651</v>
          </cell>
          <cell r="P589">
            <v>24.466370575811403</v>
          </cell>
        </row>
        <row r="590">
          <cell r="B590" t="str">
            <v>D-IH2</v>
          </cell>
          <cell r="C590" t="str">
            <v>VAR_ncap</v>
          </cell>
          <cell r="D590" t="str">
            <v>-</v>
          </cell>
          <cell r="H590">
            <v>1.44708776420394E-4</v>
          </cell>
          <cell r="I590">
            <v>0.13372534773660699</v>
          </cell>
          <cell r="J590">
            <v>1.03620909782639E-2</v>
          </cell>
          <cell r="K590">
            <v>0.340355393547975</v>
          </cell>
          <cell r="L590">
            <v>0.32791213973123101</v>
          </cell>
          <cell r="M590">
            <v>8.1024337336633306E-2</v>
          </cell>
          <cell r="N590">
            <v>2.52536342351352E-2</v>
          </cell>
          <cell r="O590">
            <v>1.5567201417417701E-4</v>
          </cell>
          <cell r="P590">
            <v>1.17775390949085E-4</v>
          </cell>
        </row>
        <row r="591">
          <cell r="B591" t="str">
            <v>D-IH2</v>
          </cell>
          <cell r="C591" t="str">
            <v>VAR_cap</v>
          </cell>
          <cell r="D591" t="str">
            <v>-</v>
          </cell>
          <cell r="H591">
            <v>1.44708776420394E-4</v>
          </cell>
          <cell r="I591">
            <v>0.133870056513027</v>
          </cell>
          <cell r="J591">
            <v>0.14423214749129101</v>
          </cell>
          <cell r="K591">
            <v>0.48458754103926599</v>
          </cell>
          <cell r="L591">
            <v>0.81249968077049695</v>
          </cell>
          <cell r="M591">
            <v>0.893524018107131</v>
          </cell>
          <cell r="N591">
            <v>0.91877765234226605</v>
          </cell>
          <cell r="O591">
            <v>0.91888744969320202</v>
          </cell>
          <cell r="P591">
            <v>0.91890639097096904</v>
          </cell>
        </row>
        <row r="592">
          <cell r="B592" t="str">
            <v>RHEM-ESOLPV</v>
          </cell>
          <cell r="C592" t="str">
            <v>VAR_fout</v>
          </cell>
          <cell r="D592" t="str">
            <v>RHEM_SOL_ELC</v>
          </cell>
          <cell r="E592">
            <v>0.86248322578584768</v>
          </cell>
          <cell r="F592">
            <v>1.2875826065779414</v>
          </cell>
          <cell r="G592">
            <v>2.9253685755122878</v>
          </cell>
          <cell r="H592">
            <v>6.7720801176016394</v>
          </cell>
          <cell r="I592">
            <v>7.1181780639321461</v>
          </cell>
          <cell r="J592">
            <v>7.4812767463450527</v>
          </cell>
          <cell r="K592">
            <v>7.8628984703185942</v>
          </cell>
          <cell r="L592">
            <v>8.2639865784013509</v>
          </cell>
          <cell r="M592">
            <v>8.6855334145946408</v>
          </cell>
          <cell r="N592">
            <v>9.1285839994117985</v>
          </cell>
          <cell r="O592">
            <v>9.5942349580883164</v>
          </cell>
          <cell r="P592">
            <v>10.083644701305472</v>
          </cell>
        </row>
        <row r="593">
          <cell r="B593" t="str">
            <v>RHEM-ESOLPV</v>
          </cell>
          <cell r="C593" t="str">
            <v>VAR_fin</v>
          </cell>
          <cell r="D593" t="str">
            <v>SOL</v>
          </cell>
          <cell r="E593">
            <v>0.86248322578584768</v>
          </cell>
          <cell r="F593">
            <v>1.2875826065779414</v>
          </cell>
          <cell r="G593">
            <v>2.9253685755122878</v>
          </cell>
          <cell r="H593">
            <v>6.7720801176016394</v>
          </cell>
          <cell r="I593">
            <v>7.1181780639321461</v>
          </cell>
          <cell r="J593">
            <v>7.4812767463450527</v>
          </cell>
          <cell r="K593">
            <v>7.8628984703185942</v>
          </cell>
          <cell r="L593">
            <v>8.2639865784013509</v>
          </cell>
          <cell r="M593">
            <v>8.6855334145946408</v>
          </cell>
          <cell r="N593">
            <v>9.1285839994117985</v>
          </cell>
          <cell r="O593">
            <v>9.5942349580883164</v>
          </cell>
          <cell r="P593">
            <v>10.083644701305472</v>
          </cell>
        </row>
        <row r="594">
          <cell r="B594" t="str">
            <v>RHEM-ESOLPV</v>
          </cell>
          <cell r="C594" t="str">
            <v>VAR_fin</v>
          </cell>
          <cell r="D594" t="str">
            <v>SOLPVC</v>
          </cell>
          <cell r="E594">
            <v>0.86248322578584802</v>
          </cell>
          <cell r="F594">
            <v>1.2875826065779401</v>
          </cell>
          <cell r="G594">
            <v>2.92536857551229</v>
          </cell>
          <cell r="H594">
            <v>6.7720801176016403</v>
          </cell>
          <cell r="I594">
            <v>7.1181780639321497</v>
          </cell>
          <cell r="J594">
            <v>7.48127674634505</v>
          </cell>
          <cell r="K594">
            <v>7.8628984703185898</v>
          </cell>
          <cell r="L594">
            <v>8.2639865784013509</v>
          </cell>
          <cell r="M594">
            <v>8.6855334145946408</v>
          </cell>
          <cell r="N594">
            <v>9.1285839994118003</v>
          </cell>
          <cell r="O594">
            <v>9.5942349580883093</v>
          </cell>
          <cell r="P594">
            <v>10.0836447013055</v>
          </cell>
        </row>
        <row r="595">
          <cell r="B595" t="str">
            <v>RHEM-ESOLPV</v>
          </cell>
          <cell r="C595" t="str">
            <v>VAR_ncap</v>
          </cell>
          <cell r="D595" t="str">
            <v>-</v>
          </cell>
          <cell r="F595">
            <v>1.13448233890852E-8</v>
          </cell>
          <cell r="G595">
            <v>0.39030852371008901</v>
          </cell>
          <cell r="H595">
            <v>0.81359728553357402</v>
          </cell>
          <cell r="I595">
            <v>0.17406733794141499</v>
          </cell>
          <cell r="J595">
            <v>0.28549121812547401</v>
          </cell>
          <cell r="K595">
            <v>0.86081728036487304</v>
          </cell>
          <cell r="L595">
            <v>0.72403227385184599</v>
          </cell>
          <cell r="M595">
            <v>0.26333923844813201</v>
          </cell>
          <cell r="N595">
            <v>0.41011018764454199</v>
          </cell>
          <cell r="O595">
            <v>0.97601384205790398</v>
          </cell>
          <cell r="P595">
            <v>0.84510665391634199</v>
          </cell>
        </row>
        <row r="596">
          <cell r="B596" t="str">
            <v>RHEM-ESOLPV</v>
          </cell>
          <cell r="C596" t="str">
            <v>VAR_cap</v>
          </cell>
          <cell r="D596" t="str">
            <v>-</v>
          </cell>
          <cell r="E596">
            <v>0.27424799999999999</v>
          </cell>
          <cell r="F596">
            <v>0.43894532882123644</v>
          </cell>
          <cell r="G596">
            <v>0.87345653505491305</v>
          </cell>
          <cell r="H596">
            <v>1.675329032847972</v>
          </cell>
          <cell r="I596">
            <v>1.7609490911066619</v>
          </cell>
          <cell r="J596">
            <v>1.8507754502543139</v>
          </cell>
          <cell r="K596">
            <v>1.94518384040901</v>
          </cell>
          <cell r="L596">
            <v>2.04440811028361</v>
          </cell>
          <cell r="M596">
            <v>2.1486936968422801</v>
          </cell>
          <cell r="N596">
            <v>2.25829898030939</v>
          </cell>
          <cell r="O596">
            <v>2.37349554200242</v>
          </cell>
          <cell r="P596">
            <v>2.49456992206692</v>
          </cell>
        </row>
        <row r="597">
          <cell r="B597" t="str">
            <v>HPLNUC</v>
          </cell>
          <cell r="C597" t="str">
            <v>VAR_fout</v>
          </cell>
          <cell r="D597" t="str">
            <v>LTH</v>
          </cell>
          <cell r="E597">
            <v>1.4500268907733451</v>
          </cell>
          <cell r="F597">
            <v>3.8018386374583373</v>
          </cell>
          <cell r="G597">
            <v>3.8013863088927176</v>
          </cell>
          <cell r="H597">
            <v>1.1502353255509343</v>
          </cell>
          <cell r="I597">
            <v>0.85616496537311326</v>
          </cell>
        </row>
        <row r="598">
          <cell r="B598" t="str">
            <v>HPLNUC</v>
          </cell>
          <cell r="C598" t="str">
            <v>VAR_fin</v>
          </cell>
          <cell r="D598" t="str">
            <v>URN</v>
          </cell>
          <cell r="E598">
            <v>1.4500268907733451</v>
          </cell>
          <cell r="F598">
            <v>3.8018386374583373</v>
          </cell>
          <cell r="G598">
            <v>3.8013863088927176</v>
          </cell>
          <cell r="H598">
            <v>1.1502353255509343</v>
          </cell>
          <cell r="I598">
            <v>0.85616496537311326</v>
          </cell>
        </row>
        <row r="599">
          <cell r="B599" t="str">
            <v>HPLNUC</v>
          </cell>
          <cell r="C599" t="str">
            <v>VAR_cap</v>
          </cell>
          <cell r="D599" t="str">
            <v>-</v>
          </cell>
          <cell r="E599">
            <v>0.120558721922211</v>
          </cell>
          <cell r="F599">
            <v>0.120558721922211</v>
          </cell>
          <cell r="G599">
            <v>0.120558721922211</v>
          </cell>
          <cell r="H599">
            <v>0.120558721922211</v>
          </cell>
          <cell r="I599">
            <v>0.120558721922211</v>
          </cell>
          <cell r="J599">
            <v>0.120558721922211</v>
          </cell>
          <cell r="K599">
            <v>0.120558721922211</v>
          </cell>
          <cell r="L599">
            <v>0.120558721922211</v>
          </cell>
          <cell r="M599">
            <v>8.85558611937695E-2</v>
          </cell>
        </row>
        <row r="600">
          <cell r="B600" t="str">
            <v>ITOT-CHPWODCCS</v>
          </cell>
          <cell r="C600" t="str">
            <v>VAR_fout</v>
          </cell>
          <cell r="D600" t="str">
            <v>CO2_O</v>
          </cell>
          <cell r="J600">
            <v>729.68054410045852</v>
          </cell>
          <cell r="K600">
            <v>1042.0614601562093</v>
          </cell>
          <cell r="L600">
            <v>1212.8011533941344</v>
          </cell>
          <cell r="M600">
            <v>1188.9270557075363</v>
          </cell>
          <cell r="N600">
            <v>1212.8035180850354</v>
          </cell>
          <cell r="O600">
            <v>1206.3029929939264</v>
          </cell>
          <cell r="P600">
            <v>1212.8057064429222</v>
          </cell>
        </row>
        <row r="601">
          <cell r="B601" t="str">
            <v>ITOT-CHPWODCCS</v>
          </cell>
          <cell r="C601" t="str">
            <v>VAR_fout</v>
          </cell>
          <cell r="D601" t="str">
            <v>CO2</v>
          </cell>
          <cell r="J601">
            <v>-729.68054410045795</v>
          </cell>
          <cell r="K601">
            <v>-1042.0614601562099</v>
          </cell>
          <cell r="L601">
            <v>-1212.8011533941301</v>
          </cell>
          <cell r="M601">
            <v>-1188.9270557075399</v>
          </cell>
          <cell r="N601">
            <v>-1212.80351808504</v>
          </cell>
          <cell r="O601">
            <v>-1206.30299299393</v>
          </cell>
          <cell r="P601">
            <v>-1212.8057064429199</v>
          </cell>
        </row>
        <row r="602">
          <cell r="B602" t="str">
            <v>ITOT-CHPWODCCS</v>
          </cell>
          <cell r="C602" t="str">
            <v>VAR_fout</v>
          </cell>
          <cell r="D602" t="str">
            <v>ITOT_LTH_CHP</v>
          </cell>
          <cell r="J602">
            <v>5.1945019137479793</v>
          </cell>
          <cell r="K602">
            <v>7.5684695104894839</v>
          </cell>
          <cell r="L602">
            <v>8.9905429510956942</v>
          </cell>
          <cell r="M602">
            <v>8.8135633200413199</v>
          </cell>
          <cell r="N602">
            <v>8.9905604806429373</v>
          </cell>
          <cell r="O602">
            <v>8.9423718308607878</v>
          </cell>
          <cell r="P602">
            <v>8.9905767030265693</v>
          </cell>
        </row>
        <row r="603">
          <cell r="B603" t="str">
            <v>ITOT-CHPWODCCS</v>
          </cell>
          <cell r="C603" t="str">
            <v>VAR_fout</v>
          </cell>
          <cell r="D603" t="str">
            <v>ITOT_KEV_WOD_ELC_CHP</v>
          </cell>
          <cell r="J603">
            <v>2.4555827228626743</v>
          </cell>
          <cell r="K603">
            <v>3.5778219504132021</v>
          </cell>
          <cell r="L603">
            <v>4.2500748496088665</v>
          </cell>
          <cell r="M603">
            <v>4.1664117512922498</v>
          </cell>
          <cell r="N603">
            <v>4.2500831363039264</v>
          </cell>
          <cell r="O603">
            <v>4.2273030473159992</v>
          </cell>
          <cell r="P603">
            <v>4.2500908050670976</v>
          </cell>
        </row>
        <row r="604">
          <cell r="B604" t="str">
            <v>ITOT-CHPWODCCS</v>
          </cell>
          <cell r="C604" t="str">
            <v>VAR_fin</v>
          </cell>
          <cell r="D604" t="str">
            <v>IWOD</v>
          </cell>
          <cell r="J604">
            <v>7.3222124214634263</v>
          </cell>
          <cell r="K604">
            <v>10.459487669735548</v>
          </cell>
          <cell r="L604">
            <v>12.173207247645619</v>
          </cell>
          <cell r="M604">
            <v>11.93822809524797</v>
          </cell>
          <cell r="N604">
            <v>12.179147693145692</v>
          </cell>
          <cell r="O604">
            <v>12.110760695229754</v>
          </cell>
          <cell r="P604">
            <v>12.185444097515846</v>
          </cell>
        </row>
        <row r="605">
          <cell r="B605" t="str">
            <v>ITOT-CHPWODCCS</v>
          </cell>
          <cell r="C605" t="str">
            <v>VAR_ncap</v>
          </cell>
          <cell r="D605" t="str">
            <v>-</v>
          </cell>
          <cell r="J605">
            <v>9.0797529959221995E-2</v>
          </cell>
          <cell r="K605">
            <v>5.7251002138795498E-2</v>
          </cell>
          <cell r="L605">
            <v>3.3991735042806101E-2</v>
          </cell>
          <cell r="M605">
            <v>8.0282940849709494E-2</v>
          </cell>
          <cell r="N605">
            <v>6.8598012796956001E-2</v>
          </cell>
          <cell r="O605">
            <v>4.0689537158918397E-2</v>
          </cell>
          <cell r="P605">
            <v>6.0205508147177997E-2</v>
          </cell>
        </row>
        <row r="606">
          <cell r="B606" t="str">
            <v>ITOT-CHPWODCCS</v>
          </cell>
          <cell r="C606" t="str">
            <v>VAR_cap</v>
          </cell>
          <cell r="D606" t="str">
            <v>-</v>
          </cell>
          <cell r="J606">
            <v>9.0797529959221995E-2</v>
          </cell>
          <cell r="K606">
            <v>0.14804853209801699</v>
          </cell>
          <cell r="L606">
            <v>0.182040267140824</v>
          </cell>
          <cell r="M606">
            <v>0.17789159271209501</v>
          </cell>
          <cell r="N606">
            <v>0.18287268868947201</v>
          </cell>
          <cell r="O606">
            <v>0.17014038094089301</v>
          </cell>
          <cell r="P606">
            <v>0.16949305810305201</v>
          </cell>
        </row>
        <row r="607">
          <cell r="B607" t="str">
            <v>SUP_WODBIO</v>
          </cell>
          <cell r="C607" t="str">
            <v>VAR_fout</v>
          </cell>
          <cell r="D607" t="str">
            <v>ELC35</v>
          </cell>
          <cell r="G607">
            <v>3.7015432081837931E-6</v>
          </cell>
          <cell r="H607">
            <v>5.1503468114323751E-5</v>
          </cell>
          <cell r="I607">
            <v>5.1710101069437946E-5</v>
          </cell>
          <cell r="J607">
            <v>3.7631856243994753E-5</v>
          </cell>
          <cell r="K607">
            <v>3.1202322775529846E-5</v>
          </cell>
          <cell r="L607">
            <v>7.9519438126240263E-6</v>
          </cell>
          <cell r="M607">
            <v>1.0137583805806271E-5</v>
          </cell>
          <cell r="N607">
            <v>1.1196064828405477E-5</v>
          </cell>
          <cell r="O607">
            <v>1.2424739737716826E-5</v>
          </cell>
          <cell r="P607">
            <v>3.9886209875317541E-5</v>
          </cell>
        </row>
        <row r="608">
          <cell r="B608" t="str">
            <v>SUP_WODBIO</v>
          </cell>
          <cell r="C608" t="str">
            <v>VAR_fout</v>
          </cell>
          <cell r="D608" t="str">
            <v>BIO</v>
          </cell>
          <cell r="F608">
            <v>4.7418644448202111E-5</v>
          </cell>
          <cell r="G608">
            <v>9.253858020459471E-5</v>
          </cell>
          <cell r="H608">
            <v>1.2875867028580908E-3</v>
          </cell>
          <cell r="I608">
            <v>1.2927525267359462E-3</v>
          </cell>
          <cell r="J608">
            <v>9.4079640609986775E-4</v>
          </cell>
          <cell r="K608">
            <v>7.800580693882454E-4</v>
          </cell>
          <cell r="L608">
            <v>1.9879859531560026E-4</v>
          </cell>
          <cell r="M608">
            <v>2.5343959514515662E-4</v>
          </cell>
          <cell r="N608">
            <v>2.7990162071013644E-4</v>
          </cell>
          <cell r="O608">
            <v>3.1061849344292007E-4</v>
          </cell>
          <cell r="P608">
            <v>9.9715524688293771E-4</v>
          </cell>
        </row>
        <row r="609">
          <cell r="B609" t="str">
            <v>SUP_WODBIO</v>
          </cell>
          <cell r="C609" t="str">
            <v>VAR_fout</v>
          </cell>
          <cell r="D609" t="str">
            <v>LTH</v>
          </cell>
          <cell r="F609">
            <v>5.6902373337842568E-6</v>
          </cell>
          <cell r="G609">
            <v>1.1104629624551366E-5</v>
          </cell>
          <cell r="H609">
            <v>1.545104043429709E-4</v>
          </cell>
          <cell r="I609">
            <v>1.5513030320831367E-4</v>
          </cell>
          <cell r="J609">
            <v>1.1289556873198415E-4</v>
          </cell>
          <cell r="K609">
            <v>9.3606968326589456E-5</v>
          </cell>
          <cell r="L609">
            <v>2.3855831437872047E-5</v>
          </cell>
          <cell r="M609">
            <v>3.0412751417418796E-5</v>
          </cell>
          <cell r="N609">
            <v>3.3588194485216388E-5</v>
          </cell>
          <cell r="O609">
            <v>3.7274219213150462E-5</v>
          </cell>
          <cell r="P609">
            <v>1.1965862962595252E-4</v>
          </cell>
        </row>
        <row r="610">
          <cell r="B610" t="str">
            <v>SUP_WODBIO</v>
          </cell>
          <cell r="C610" t="str">
            <v>VAR_fin</v>
          </cell>
          <cell r="D610" t="str">
            <v>CWOD</v>
          </cell>
          <cell r="F610">
            <v>6.4015170005072875E-5</v>
          </cell>
          <cell r="G610">
            <v>1.2492708327620282E-4</v>
          </cell>
          <cell r="H610">
            <v>1.7382420488584235E-3</v>
          </cell>
          <cell r="I610">
            <v>1.7452159110935294E-3</v>
          </cell>
          <cell r="J610">
            <v>1.2700751482348223E-3</v>
          </cell>
          <cell r="K610">
            <v>1.0530783936741311E-3</v>
          </cell>
          <cell r="L610">
            <v>2.6837810367606074E-4</v>
          </cell>
          <cell r="M610">
            <v>3.4214345344596171E-4</v>
          </cell>
          <cell r="N610">
            <v>3.778671879586848E-4</v>
          </cell>
          <cell r="O610">
            <v>4.193349661479424E-4</v>
          </cell>
          <cell r="P610">
            <v>1.3461595832919651E-3</v>
          </cell>
        </row>
        <row r="611">
          <cell r="B611" t="str">
            <v>SUP_WODBIO</v>
          </cell>
          <cell r="C611" t="str">
            <v>VAR_ncap</v>
          </cell>
          <cell r="D611" t="str">
            <v>-</v>
          </cell>
          <cell r="E611">
            <v>6.1302795252177003E-7</v>
          </cell>
          <cell r="F611">
            <v>2.0492916595038899E-5</v>
          </cell>
          <cell r="G611">
            <v>3.0971931851316801E-6</v>
          </cell>
          <cell r="H611">
            <v>3.2322468529401603E-5</v>
          </cell>
          <cell r="I611">
            <v>6.9585749877858701E-6</v>
          </cell>
          <cell r="J611">
            <v>7.2264121354474698E-7</v>
          </cell>
          <cell r="K611">
            <v>1.4008703447390301E-5</v>
          </cell>
          <cell r="L611">
            <v>1.5047342594170699E-5</v>
          </cell>
          <cell r="M611">
            <v>1.52286493278191E-6</v>
          </cell>
          <cell r="N611">
            <v>1.87047974650695E-5</v>
          </cell>
          <cell r="O611">
            <v>6.3740319879806198E-6</v>
          </cell>
          <cell r="P611">
            <v>7.2812299768590301E-5</v>
          </cell>
        </row>
        <row r="612">
          <cell r="B612" t="str">
            <v>SUP_WODBIO</v>
          </cell>
          <cell r="C612" t="str">
            <v>VAR_cap</v>
          </cell>
          <cell r="D612" t="str">
            <v>-</v>
          </cell>
          <cell r="E612">
            <v>6.1302795252177003E-7</v>
          </cell>
          <cell r="F612">
            <v>2.105004891494641E-5</v>
          </cell>
          <cell r="G612">
            <v>2.4039680406753392E-5</v>
          </cell>
          <cell r="H612">
            <v>5.6327669942539715E-5</v>
          </cell>
          <cell r="I612">
            <v>6.2943199508982831E-5</v>
          </cell>
          <cell r="J612">
            <v>5.4836351982580474E-5</v>
          </cell>
          <cell r="K612">
            <v>4.3724231747239546E-5</v>
          </cell>
          <cell r="L612">
            <v>3.6221075316372989E-5</v>
          </cell>
          <cell r="M612">
            <v>3.2411691539261387E-5</v>
          </cell>
          <cell r="N612">
            <v>4.8370250511557895E-5</v>
          </cell>
          <cell r="O612">
            <v>4.094945118393224E-5</v>
          </cell>
          <cell r="P612">
            <v>9.8752848548946284E-5</v>
          </cell>
        </row>
        <row r="613">
          <cell r="B613" t="str">
            <v>D-RLFO</v>
          </cell>
          <cell r="C613" t="str">
            <v>VAR_fout</v>
          </cell>
          <cell r="D613" t="str">
            <v>CO2</v>
          </cell>
          <cell r="E613">
            <v>4514.4852864701998</v>
          </cell>
          <cell r="F613">
            <v>3846.52631303302</v>
          </cell>
          <cell r="G613">
            <v>3756.5637175613901</v>
          </cell>
          <cell r="H613">
            <v>3105.0875883529902</v>
          </cell>
          <cell r="I613">
            <v>1571.33356360825</v>
          </cell>
          <cell r="J613">
            <v>778.17893453613601</v>
          </cell>
          <cell r="K613">
            <v>479.89075027251698</v>
          </cell>
          <cell r="L613">
            <v>3.7054405425388502E-4</v>
          </cell>
          <cell r="M613">
            <v>1.6768787492783301E-2</v>
          </cell>
          <cell r="N613">
            <v>2.6790278611758801E-2</v>
          </cell>
          <cell r="O613">
            <v>1.85067278670057E-2</v>
          </cell>
          <cell r="P613">
            <v>3.4097792810037997E-2</v>
          </cell>
        </row>
        <row r="614">
          <cell r="B614" t="str">
            <v>D-RLFO</v>
          </cell>
          <cell r="C614" t="str">
            <v>VAR_fout</v>
          </cell>
          <cell r="D614" t="str">
            <v>RLFO</v>
          </cell>
          <cell r="E614">
            <v>60.231860529521029</v>
          </cell>
          <cell r="F614">
            <v>51.320011409514969</v>
          </cell>
          <cell r="G614">
            <v>50.119792267526769</v>
          </cell>
          <cell r="H614">
            <v>41.428140426227621</v>
          </cell>
          <cell r="I614">
            <v>20.965109881861409</v>
          </cell>
          <cell r="J614">
            <v>10.382573649914336</v>
          </cell>
          <cell r="K614">
            <v>6.4035188276401431</v>
          </cell>
          <cell r="L614">
            <v>6.4029890592861891</v>
          </cell>
          <cell r="M614">
            <v>5.8326726328150702</v>
          </cell>
          <cell r="N614">
            <v>3.3713777104145426</v>
          </cell>
          <cell r="O614">
            <v>3.3712423529272879</v>
          </cell>
          <cell r="P614">
            <v>0.66921534750559586</v>
          </cell>
        </row>
        <row r="615">
          <cell r="B615" t="str">
            <v>D-RLFO</v>
          </cell>
          <cell r="C615" t="str">
            <v>VAR_fin</v>
          </cell>
          <cell r="D615" t="str">
            <v>LFO</v>
          </cell>
          <cell r="E615">
            <v>61.254888554548018</v>
          </cell>
          <cell r="F615">
            <v>52.191673175481981</v>
          </cell>
          <cell r="G615">
            <v>50.971013806803143</v>
          </cell>
          <cell r="H615">
            <v>42.131446246309302</v>
          </cell>
          <cell r="I615">
            <v>21.320672504860873</v>
          </cell>
          <cell r="J615">
            <v>10.558737239296283</v>
          </cell>
          <cell r="K615">
            <v>6.5114077377546398</v>
          </cell>
          <cell r="L615">
            <v>5.0277347931327712E-6</v>
          </cell>
          <cell r="M615">
            <v>2.2752764576368189E-4</v>
          </cell>
          <cell r="N615">
            <v>3.6350445877556046E-4</v>
          </cell>
          <cell r="O615">
            <v>2.5110892628230205E-4</v>
          </cell>
          <cell r="P615">
            <v>4.6265661886075955E-4</v>
          </cell>
        </row>
        <row r="616">
          <cell r="B616" t="str">
            <v>D-RLFO</v>
          </cell>
          <cell r="C616" t="str">
            <v>VAR_fin</v>
          </cell>
          <cell r="D616" t="str">
            <v>BDS</v>
          </cell>
          <cell r="G616">
            <v>5.4747912982672329E-5</v>
          </cell>
          <cell r="H616">
            <v>3.4421773215026377E-4</v>
          </cell>
          <cell r="I616">
            <v>5.2629392233195457E-4</v>
          </cell>
          <cell r="J616">
            <v>1.8289541789720136E-4</v>
          </cell>
          <cell r="K616">
            <v>8.7397077862239763E-4</v>
          </cell>
          <cell r="L616">
            <v>6.5117378961793104</v>
          </cell>
          <cell r="M616">
            <v>5.9315122232552122</v>
          </cell>
          <cell r="N616">
            <v>3.4282766545522216</v>
          </cell>
          <cell r="O616">
            <v>3.4282513393696901</v>
          </cell>
          <cell r="P616">
            <v>0.68011942212308951</v>
          </cell>
        </row>
        <row r="617">
          <cell r="B617" t="str">
            <v>ENUC_SMR_BMGL_III</v>
          </cell>
          <cell r="C617" t="str">
            <v>VAR_fout</v>
          </cell>
          <cell r="D617" t="str">
            <v>LTH</v>
          </cell>
          <cell r="M617">
            <v>8.3350474686136988E-2</v>
          </cell>
          <cell r="N617">
            <v>0.23243696047499182</v>
          </cell>
          <cell r="O617">
            <v>0.23164411680287011</v>
          </cell>
          <cell r="P617">
            <v>0.18430320175856496</v>
          </cell>
        </row>
        <row r="618">
          <cell r="B618" t="str">
            <v>ENUC_SMR_BMGL_III</v>
          </cell>
          <cell r="C618" t="str">
            <v>VAR_fout</v>
          </cell>
          <cell r="D618" t="str">
            <v>ELC</v>
          </cell>
          <cell r="M618">
            <v>0.21073797295522406</v>
          </cell>
          <cell r="N618">
            <v>0.49246611674736668</v>
          </cell>
          <cell r="O618">
            <v>0.51235397408127659</v>
          </cell>
          <cell r="P618">
            <v>0.50025124791200926</v>
          </cell>
        </row>
        <row r="619">
          <cell r="B619" t="str">
            <v>ENUC_SMR_BMGL_III</v>
          </cell>
          <cell r="C619" t="str">
            <v>VAR_fin</v>
          </cell>
          <cell r="D619" t="str">
            <v>URN</v>
          </cell>
          <cell r="M619">
            <v>0.67261014748199122</v>
          </cell>
          <cell r="N619">
            <v>1.5885513901727395</v>
          </cell>
          <cell r="O619">
            <v>1.6481801817539161</v>
          </cell>
          <cell r="P619">
            <v>1.5906232005645506</v>
          </cell>
        </row>
        <row r="620">
          <cell r="B620" t="str">
            <v>ENUC_SMR_BMGL_III</v>
          </cell>
          <cell r="C620" t="str">
            <v>VAR_ncap</v>
          </cell>
          <cell r="D620" t="str">
            <v>-</v>
          </cell>
          <cell r="M620">
            <v>1.9712609746652E-2</v>
          </cell>
          <cell r="N620">
            <v>3.7894601749400401E-7</v>
          </cell>
          <cell r="O620">
            <v>7.7703398509968103E-7</v>
          </cell>
        </row>
        <row r="621">
          <cell r="B621" t="str">
            <v>ENUC_SMR_BMGL_III</v>
          </cell>
          <cell r="C621" t="str">
            <v>VAR_cap</v>
          </cell>
          <cell r="D621" t="str">
            <v>-</v>
          </cell>
          <cell r="M621">
            <v>8.0330117746060092E-3</v>
          </cell>
          <cell r="N621">
            <v>1.9712609746652E-2</v>
          </cell>
          <cell r="O621">
            <v>1.9713235023080599E-2</v>
          </cell>
          <cell r="P621">
            <v>1.9713765726654502E-2</v>
          </cell>
        </row>
        <row r="622">
          <cell r="B622" t="str">
            <v>G-INTC-EXP00-IT</v>
          </cell>
          <cell r="C622" t="str">
            <v>VAR_fout</v>
          </cell>
          <cell r="D622" t="str">
            <v>ELC_E-IT</v>
          </cell>
          <cell r="E622">
            <v>71.694109108571155</v>
          </cell>
          <cell r="F622">
            <v>35.624160111573055</v>
          </cell>
          <cell r="G622">
            <v>64.428607940274304</v>
          </cell>
          <cell r="H622">
            <v>69.289682448393393</v>
          </cell>
          <cell r="I622">
            <v>48.870794305010897</v>
          </cell>
          <cell r="J622">
            <v>34.618455310830385</v>
          </cell>
          <cell r="K622">
            <v>17.964270616687504</v>
          </cell>
          <cell r="L622">
            <v>13.781050399324801</v>
          </cell>
          <cell r="M622">
            <v>29.44758716728191</v>
          </cell>
          <cell r="N622">
            <v>38.727933422022716</v>
          </cell>
          <cell r="O622">
            <v>38.435704612196659</v>
          </cell>
          <cell r="P622">
            <v>39.060513921031827</v>
          </cell>
        </row>
        <row r="623">
          <cell r="B623" t="str">
            <v>G-INTC-EXP00-IT</v>
          </cell>
          <cell r="C623" t="str">
            <v>VAR_fin</v>
          </cell>
          <cell r="D623" t="str">
            <v>ELC</v>
          </cell>
          <cell r="E623">
            <v>71.694109108571155</v>
          </cell>
          <cell r="F623">
            <v>35.624160111573055</v>
          </cell>
          <cell r="G623">
            <v>64.428607940274304</v>
          </cell>
          <cell r="H623">
            <v>69.289682448393393</v>
          </cell>
          <cell r="I623">
            <v>48.870794305010897</v>
          </cell>
          <cell r="J623">
            <v>34.618455310830385</v>
          </cell>
          <cell r="K623">
            <v>17.964270616687504</v>
          </cell>
          <cell r="L623">
            <v>13.781050399324801</v>
          </cell>
          <cell r="M623">
            <v>29.44758716728191</v>
          </cell>
          <cell r="N623">
            <v>38.727933422022716</v>
          </cell>
          <cell r="O623">
            <v>38.435704612196659</v>
          </cell>
          <cell r="P623">
            <v>39.060513921031827</v>
          </cell>
        </row>
        <row r="624">
          <cell r="B624" t="str">
            <v>G-INTC-EXP00-IT</v>
          </cell>
          <cell r="C624" t="str">
            <v>VAR_ncap</v>
          </cell>
          <cell r="D624" t="str">
            <v>-</v>
          </cell>
          <cell r="E624">
            <v>1.3176064757588599</v>
          </cell>
          <cell r="F624">
            <v>1.9948619322161801E-5</v>
          </cell>
          <cell r="G624">
            <v>6.6217435272058897E-6</v>
          </cell>
          <cell r="H624">
            <v>3.3802878259889701E-6</v>
          </cell>
          <cell r="I624">
            <v>2.20456349628644E-6</v>
          </cell>
          <cell r="J624">
            <v>4.71385307622277E-6</v>
          </cell>
          <cell r="K624">
            <v>4.5485737327231402E-4</v>
          </cell>
          <cell r="L624">
            <v>3.1729317229868599</v>
          </cell>
          <cell r="M624">
            <v>1.2809904843104101</v>
          </cell>
          <cell r="N624">
            <v>0.86752624413811297</v>
          </cell>
        </row>
        <row r="625">
          <cell r="B625" t="str">
            <v>G-INTC-EXP00-IT</v>
          </cell>
          <cell r="C625" t="str">
            <v>VAR_cap</v>
          </cell>
          <cell r="D625" t="str">
            <v>-</v>
          </cell>
          <cell r="E625">
            <v>3.7499995387455809</v>
          </cell>
          <cell r="F625">
            <v>3.7499991727405928</v>
          </cell>
          <cell r="G625">
            <v>3.7499989564018805</v>
          </cell>
          <cell r="H625">
            <v>4.4749399647558485</v>
          </cell>
          <cell r="I625">
            <v>5.0676308693561252</v>
          </cell>
          <cell r="J625">
            <v>5.067630336301395</v>
          </cell>
          <cell r="K625">
            <v>5.0676259408299975</v>
          </cell>
          <cell r="L625">
            <v>5.0676250014527531</v>
          </cell>
          <cell r="M625">
            <v>5.0680067246158851</v>
          </cell>
          <cell r="N625">
            <v>5.771998841640368</v>
          </cell>
          <cell r="O625">
            <v>5.7719993585355107</v>
          </cell>
          <cell r="P625">
            <v>5.7719986945724555</v>
          </cell>
        </row>
        <row r="626">
          <cell r="B626" t="str">
            <v>EWOD-CCS</v>
          </cell>
          <cell r="C626" t="str">
            <v>VAR_fout</v>
          </cell>
          <cell r="D626" t="str">
            <v>CO2_O</v>
          </cell>
          <cell r="J626">
            <v>0.1646427030868822</v>
          </cell>
          <cell r="K626">
            <v>8.7130635816361348</v>
          </cell>
          <cell r="L626">
            <v>181.68949004110371</v>
          </cell>
          <cell r="M626">
            <v>194.14591885536589</v>
          </cell>
          <cell r="N626">
            <v>194.93761413381347</v>
          </cell>
          <cell r="O626">
            <v>194.97108899872725</v>
          </cell>
          <cell r="P626">
            <v>203.86737252493452</v>
          </cell>
        </row>
        <row r="627">
          <cell r="B627" t="str">
            <v>EWOD-CCS</v>
          </cell>
          <cell r="C627" t="str">
            <v>VAR_fout</v>
          </cell>
          <cell r="D627" t="str">
            <v>CO2</v>
          </cell>
          <cell r="J627">
            <v>-0.164642703086882</v>
          </cell>
          <cell r="K627">
            <v>-8.7130635816361295</v>
          </cell>
          <cell r="L627">
            <v>-181.68949004110399</v>
          </cell>
          <cell r="M627">
            <v>-194.14591885536601</v>
          </cell>
          <cell r="N627">
            <v>-194.93761413381401</v>
          </cell>
          <cell r="O627">
            <v>-194.971088998727</v>
          </cell>
          <cell r="P627">
            <v>-203.86737252493501</v>
          </cell>
        </row>
        <row r="628">
          <cell r="B628" t="str">
            <v>EWOD-CCS</v>
          </cell>
          <cell r="C628" t="str">
            <v>VAR_fout</v>
          </cell>
          <cell r="D628" t="str">
            <v>ELC13</v>
          </cell>
          <cell r="J628">
            <v>3.649047564006731E-4</v>
          </cell>
          <cell r="K628">
            <v>1.9311140330845491E-2</v>
          </cell>
          <cell r="L628">
            <v>0.40268628892119923</v>
          </cell>
          <cell r="M628">
            <v>0.43029401180760085</v>
          </cell>
          <cell r="N628">
            <v>0.43204868035536542</v>
          </cell>
          <cell r="O628">
            <v>0.43212287214885436</v>
          </cell>
          <cell r="P628">
            <v>0.4518400907813066</v>
          </cell>
        </row>
        <row r="629">
          <cell r="B629" t="str">
            <v>EWOD-CCS</v>
          </cell>
          <cell r="C629" t="str">
            <v>VAR_fin</v>
          </cell>
          <cell r="D629" t="str">
            <v>EWOD</v>
          </cell>
          <cell r="J629">
            <v>2.2297249864776138E-3</v>
          </cell>
          <cell r="K629">
            <v>8.6201797094044047E-2</v>
          </cell>
          <cell r="L629">
            <v>1.5236404248655335</v>
          </cell>
          <cell r="M629">
            <v>1.6295409700368335</v>
          </cell>
          <cell r="N629">
            <v>1.6358219010844457</v>
          </cell>
          <cell r="O629">
            <v>1.6466755775212247</v>
          </cell>
          <cell r="P629">
            <v>1.7133704642080978</v>
          </cell>
        </row>
        <row r="630">
          <cell r="B630" t="str">
            <v>EWOD-CCS</v>
          </cell>
          <cell r="C630" t="str">
            <v>VAR_ncap</v>
          </cell>
          <cell r="D630" t="str">
            <v>-</v>
          </cell>
          <cell r="J630">
            <v>1.0036314589222E-4</v>
          </cell>
          <cell r="K630">
            <v>1.74837021771698E-2</v>
          </cell>
          <cell r="L630">
            <v>7.0680430147650802E-3</v>
          </cell>
          <cell r="M630">
            <v>6.55009546876553E-6</v>
          </cell>
          <cell r="N630">
            <v>3.8932280863648598E-7</v>
          </cell>
          <cell r="O630">
            <v>7.10470544194755E-3</v>
          </cell>
        </row>
        <row r="631">
          <cell r="B631" t="str">
            <v>EWOD-CCS</v>
          </cell>
          <cell r="C631" t="str">
            <v>VAR_cap</v>
          </cell>
          <cell r="D631" t="str">
            <v>-</v>
          </cell>
          <cell r="J631">
            <v>3.8664891134222398E-5</v>
          </cell>
          <cell r="K631">
            <v>8.5184259742152966E-3</v>
          </cell>
          <cell r="L631">
            <v>1.758384857619243E-2</v>
          </cell>
          <cell r="M631">
            <v>2.4655522013718296E-2</v>
          </cell>
          <cell r="N631">
            <v>2.4658266314968768E-2</v>
          </cell>
          <cell r="O631">
            <v>2.7979362931080699E-2</v>
          </cell>
          <cell r="P631">
            <v>2.5977744256869689E-2</v>
          </cell>
        </row>
        <row r="632">
          <cell r="B632" t="str">
            <v>EOIL-ENG</v>
          </cell>
          <cell r="C632" t="str">
            <v>VAR_fout</v>
          </cell>
          <cell r="D632" t="str">
            <v>ELC35</v>
          </cell>
          <cell r="E632">
            <v>3.960256925889627E-2</v>
          </cell>
          <cell r="F632">
            <v>3.3040620810176577E-5</v>
          </cell>
          <cell r="G632">
            <v>2.1035478501660872E-3</v>
          </cell>
          <cell r="H632">
            <v>3.1607444269391203E-4</v>
          </cell>
          <cell r="I632">
            <v>2.6097594452816899E-4</v>
          </cell>
          <cell r="J632">
            <v>0.17092375902193316</v>
          </cell>
          <cell r="K632">
            <v>0.17116072146904046</v>
          </cell>
          <cell r="L632">
            <v>2.2458018178438797E-5</v>
          </cell>
          <cell r="M632">
            <v>1.4747667811860704E-3</v>
          </cell>
          <cell r="N632">
            <v>1.2592982451813046E-3</v>
          </cell>
          <cell r="O632">
            <v>7.83614440563457E-4</v>
          </cell>
          <cell r="P632">
            <v>1.7665536255379653E-3</v>
          </cell>
        </row>
        <row r="633">
          <cell r="B633" t="str">
            <v>EOIL-ENG</v>
          </cell>
          <cell r="C633" t="str">
            <v>VAR_fout</v>
          </cell>
          <cell r="D633" t="str">
            <v>CO2_E</v>
          </cell>
          <cell r="E633">
            <v>8.7085191613186002</v>
          </cell>
          <cell r="F633">
            <v>4.6093114191043498E-2</v>
          </cell>
          <cell r="G633">
            <v>0.53174911556702598</v>
          </cell>
          <cell r="H633">
            <v>8.6266172751996703E-2</v>
          </cell>
          <cell r="I633">
            <v>6.4265867341628202E-2</v>
          </cell>
          <cell r="J633">
            <v>36.159767000384797</v>
          </cell>
          <cell r="K633">
            <v>36.5050501939781</v>
          </cell>
          <cell r="L633">
            <v>6.14123690988748E-3</v>
          </cell>
          <cell r="M633">
            <v>0.35060351227861802</v>
          </cell>
          <cell r="N633">
            <v>0.30553767153869099</v>
          </cell>
          <cell r="O633">
            <v>0.194755441971385</v>
          </cell>
          <cell r="P633">
            <v>0.433235004694841</v>
          </cell>
        </row>
        <row r="634">
          <cell r="B634" t="str">
            <v>EOIL-ENG</v>
          </cell>
          <cell r="C634" t="str">
            <v>VAR_fin</v>
          </cell>
          <cell r="D634" t="str">
            <v>ELFO</v>
          </cell>
          <cell r="E634">
            <v>0.11816172539102575</v>
          </cell>
          <cell r="F634">
            <v>6.2541538929502681E-4</v>
          </cell>
          <cell r="G634">
            <v>7.2150490578972298E-3</v>
          </cell>
          <cell r="H634">
            <v>1.1705043792672558E-3</v>
          </cell>
          <cell r="I634">
            <v>8.7199277261368075E-4</v>
          </cell>
          <cell r="J634">
            <v>0.49063455902828773</v>
          </cell>
          <cell r="K634">
            <v>0.49531954130227973</v>
          </cell>
          <cell r="L634">
            <v>8.3327502169436768E-5</v>
          </cell>
          <cell r="M634">
            <v>4.7571711299676765E-3</v>
          </cell>
          <cell r="N634">
            <v>4.145694322098931E-3</v>
          </cell>
          <cell r="O634">
            <v>2.6425433103308619E-3</v>
          </cell>
          <cell r="P634">
            <v>5.8783582726572763E-3</v>
          </cell>
        </row>
        <row r="635">
          <cell r="B635" t="str">
            <v>EOIL-ENG</v>
          </cell>
          <cell r="C635" t="str">
            <v>VAR_ncap</v>
          </cell>
          <cell r="D635" t="str">
            <v>-</v>
          </cell>
          <cell r="F635">
            <v>4.5405631352229001E-6</v>
          </cell>
          <cell r="G635">
            <v>6.7823262534638196E-4</v>
          </cell>
          <cell r="H635">
            <v>5.7636358909900702E-2</v>
          </cell>
          <cell r="I635">
            <v>9.9785881487272302E-3</v>
          </cell>
          <cell r="J635">
            <v>1.83896470950097E-5</v>
          </cell>
          <cell r="K635">
            <v>1.04498454412773E-2</v>
          </cell>
          <cell r="L635">
            <v>1.7239939640208898E-5</v>
          </cell>
          <cell r="M635">
            <v>8.4854787310005301E-5</v>
          </cell>
          <cell r="N635">
            <v>4.7901203630307001E-5</v>
          </cell>
          <cell r="O635">
            <v>1.53888466619881E-5</v>
          </cell>
          <cell r="P635">
            <v>9.3516208435934604E-3</v>
          </cell>
        </row>
        <row r="636">
          <cell r="B636" t="str">
            <v>EOIL-ENG</v>
          </cell>
          <cell r="C636" t="str">
            <v>VAR_cap</v>
          </cell>
          <cell r="D636" t="str">
            <v>-</v>
          </cell>
          <cell r="E636">
            <v>2.1156394206134306E-2</v>
          </cell>
          <cell r="F636">
            <v>2.1090631599936821E-2</v>
          </cell>
          <cell r="G636">
            <v>1.2489781899844402E-2</v>
          </cell>
          <cell r="H636">
            <v>6.5317043173096417E-2</v>
          </cell>
          <cell r="I636">
            <v>7.5293701256287926E-2</v>
          </cell>
          <cell r="J636">
            <v>7.5308681874279831E-2</v>
          </cell>
          <cell r="K636">
            <v>7.9996287304718833E-2</v>
          </cell>
          <cell r="L636">
            <v>2.0573450234129403E-2</v>
          </cell>
          <cell r="M636">
            <v>2.0542462534741693E-2</v>
          </cell>
          <cell r="N636">
            <v>1.06099239345451E-2</v>
          </cell>
          <cell r="O636">
            <v>8.9706623688995228E-3</v>
          </cell>
          <cell r="P636">
            <v>9.5081066814292504E-3</v>
          </cell>
        </row>
        <row r="637">
          <cell r="B637" t="str">
            <v>D-SWOD</v>
          </cell>
          <cell r="C637" t="str">
            <v>VAR_fout</v>
          </cell>
          <cell r="D637" t="str">
            <v>SWOD</v>
          </cell>
          <cell r="E637">
            <v>8.574372820944907</v>
          </cell>
          <cell r="F637">
            <v>9.7272709572354508</v>
          </cell>
          <cell r="G637">
            <v>9.6197583795745985</v>
          </cell>
          <cell r="H637">
            <v>7.9094920377530045</v>
          </cell>
          <cell r="I637">
            <v>8.3191749666348453</v>
          </cell>
          <cell r="J637">
            <v>6.5508733056450419</v>
          </cell>
          <cell r="K637">
            <v>5.5616304157749932</v>
          </cell>
          <cell r="L637">
            <v>0.54477833578460955</v>
          </cell>
          <cell r="M637">
            <v>0.54623095257326237</v>
          </cell>
          <cell r="N637">
            <v>0.53942294245165001</v>
          </cell>
          <cell r="O637">
            <v>0.53801734208638519</v>
          </cell>
          <cell r="P637">
            <v>1.4515564200409619</v>
          </cell>
        </row>
        <row r="638">
          <cell r="B638" t="str">
            <v>D-SWOD</v>
          </cell>
          <cell r="C638" t="str">
            <v>VAR_fin</v>
          </cell>
          <cell r="D638" t="str">
            <v>WOD</v>
          </cell>
          <cell r="E638">
            <v>8.574372820944907</v>
          </cell>
          <cell r="F638">
            <v>9.7272709572354508</v>
          </cell>
          <cell r="G638">
            <v>9.6197583795745985</v>
          </cell>
          <cell r="H638">
            <v>7.9094920377530045</v>
          </cell>
          <cell r="I638">
            <v>8.3191749666348453</v>
          </cell>
          <cell r="J638">
            <v>6.5508733056450419</v>
          </cell>
          <cell r="K638">
            <v>5.5616304157749932</v>
          </cell>
          <cell r="L638">
            <v>0.54477833578460955</v>
          </cell>
          <cell r="M638">
            <v>0.54623095257326237</v>
          </cell>
          <cell r="N638">
            <v>0.53942294245165001</v>
          </cell>
          <cell r="O638">
            <v>0.53801734208638519</v>
          </cell>
          <cell r="P638">
            <v>1.4515564200409619</v>
          </cell>
        </row>
        <row r="639">
          <cell r="B639" t="str">
            <v>SCOM-CHPWOD</v>
          </cell>
          <cell r="C639" t="str">
            <v>VAR_fout</v>
          </cell>
          <cell r="D639" t="str">
            <v>SCOM_KEV_WOD_ELC_CHP</v>
          </cell>
          <cell r="H639">
            <v>6.5244082006196355E-4</v>
          </cell>
          <cell r="I639">
            <v>6.2821159357304103E-4</v>
          </cell>
          <cell r="J639">
            <v>5.4070920884598701E-3</v>
          </cell>
          <cell r="K639">
            <v>4.4216819866469389E-3</v>
          </cell>
          <cell r="L639">
            <v>2.7304390498394744E-3</v>
          </cell>
          <cell r="M639">
            <v>4.0262864244377597E-3</v>
          </cell>
          <cell r="N639">
            <v>2.1848159942233531E-3</v>
          </cell>
          <cell r="O639">
            <v>1.7605097134795336E-3</v>
          </cell>
          <cell r="P639">
            <v>3.3432377347631416E-3</v>
          </cell>
        </row>
        <row r="640">
          <cell r="B640" t="str">
            <v>SCOM-CHPWOD</v>
          </cell>
          <cell r="C640" t="str">
            <v>VAR_fout</v>
          </cell>
          <cell r="D640" t="str">
            <v>SCOM_LTH_CHPWOD</v>
          </cell>
          <cell r="H640">
            <v>1.042710312160673E-3</v>
          </cell>
          <cell r="I640">
            <v>9.8235025677931428E-4</v>
          </cell>
          <cell r="J640">
            <v>8.2689677742085743E-3</v>
          </cell>
          <cell r="K640">
            <v>6.6278313671064779E-3</v>
          </cell>
          <cell r="L640">
            <v>4.0099120282433166E-3</v>
          </cell>
          <cell r="M640">
            <v>5.9129883757906756E-3</v>
          </cell>
          <cell r="N640">
            <v>3.2086121590041215E-3</v>
          </cell>
          <cell r="O640">
            <v>2.5854776272467303E-3</v>
          </cell>
          <cell r="P640">
            <v>4.9098657619520304E-3</v>
          </cell>
        </row>
        <row r="641">
          <cell r="B641" t="str">
            <v>SCOM-CHPWOD</v>
          </cell>
          <cell r="C641" t="str">
            <v>VAR_fin</v>
          </cell>
          <cell r="D641" t="str">
            <v>SWOD</v>
          </cell>
          <cell r="H641">
            <v>2.4733467594984836E-3</v>
          </cell>
          <cell r="I641">
            <v>2.6281091773201078E-3</v>
          </cell>
          <cell r="J641">
            <v>1.6059573994629889E-2</v>
          </cell>
          <cell r="K641">
            <v>1.265685446405553E-2</v>
          </cell>
          <cell r="L641">
            <v>7.7090400907153618E-3</v>
          </cell>
          <cell r="M641">
            <v>1.127406371981797E-2</v>
          </cell>
          <cell r="N641">
            <v>6.6720217023900456E-3</v>
          </cell>
          <cell r="O641">
            <v>5.1253591384135475E-3</v>
          </cell>
          <cell r="P641">
            <v>1.0851637721850311E-2</v>
          </cell>
        </row>
        <row r="642">
          <cell r="B642" t="str">
            <v>SCOM-CHPWOD</v>
          </cell>
          <cell r="C642" t="str">
            <v>VAR_ncap</v>
          </cell>
          <cell r="D642" t="str">
            <v>-</v>
          </cell>
          <cell r="H642">
            <v>6.67365903221347E-5</v>
          </cell>
          <cell r="I642">
            <v>2.1955634773923301E-5</v>
          </cell>
          <cell r="J642">
            <v>2.9180666145196599E-4</v>
          </cell>
          <cell r="K642">
            <v>7.8831352548509295E-6</v>
          </cell>
          <cell r="L642">
            <v>2.7824773541180601E-6</v>
          </cell>
          <cell r="M642">
            <v>2.4472173269881302E-4</v>
          </cell>
          <cell r="N642">
            <v>1.51636925950299E-6</v>
          </cell>
          <cell r="O642">
            <v>1.04957247631392E-5</v>
          </cell>
          <cell r="P642">
            <v>3.3983874075541103E-4</v>
          </cell>
        </row>
        <row r="643">
          <cell r="B643" t="str">
            <v>SCOM-CHPWOD</v>
          </cell>
          <cell r="C643" t="str">
            <v>VAR_cap</v>
          </cell>
          <cell r="D643" t="str">
            <v>-</v>
          </cell>
          <cell r="H643">
            <v>6.67365903221347E-5</v>
          </cell>
          <cell r="I643">
            <v>8.8633765227840976E-5</v>
          </cell>
          <cell r="J643">
            <v>3.6760907056900092E-4</v>
          </cell>
          <cell r="K643">
            <v>3.214935953893838E-4</v>
          </cell>
          <cell r="L643">
            <v>3.0195338653246379E-4</v>
          </cell>
          <cell r="M643">
            <v>2.9889077170417881E-4</v>
          </cell>
          <cell r="N643">
            <v>2.4840651405069362E-4</v>
          </cell>
          <cell r="O643">
            <v>1.7904730457874051E-4</v>
          </cell>
          <cell r="P643">
            <v>3.5152141728096796E-4</v>
          </cell>
        </row>
        <row r="644">
          <cell r="B644" t="str">
            <v>ENUC_BMGL</v>
          </cell>
          <cell r="C644" t="str">
            <v>VAR_fout</v>
          </cell>
          <cell r="D644" t="str">
            <v>ELC</v>
          </cell>
          <cell r="E644">
            <v>32.820801162367893</v>
          </cell>
          <cell r="F644">
            <v>1.7590090861479516E-3</v>
          </cell>
        </row>
        <row r="645">
          <cell r="B645" t="str">
            <v>ENUC_BMGL</v>
          </cell>
          <cell r="C645" t="str">
            <v>VAR_fin</v>
          </cell>
          <cell r="D645" t="str">
            <v>URN</v>
          </cell>
          <cell r="E645">
            <v>98.945502910876073</v>
          </cell>
          <cell r="F645">
            <v>5.3029186518843835E-3</v>
          </cell>
        </row>
        <row r="646">
          <cell r="B646" t="str">
            <v>ENUC_BMGL</v>
          </cell>
          <cell r="C646" t="str">
            <v>VAR_cap</v>
          </cell>
          <cell r="D646" t="str">
            <v>-</v>
          </cell>
          <cell r="E646">
            <v>1.2329999872398536</v>
          </cell>
          <cell r="F646">
            <v>6.5442739410004336E-5</v>
          </cell>
        </row>
        <row r="647">
          <cell r="B647" t="str">
            <v>D-RSH2R</v>
          </cell>
          <cell r="C647" t="str">
            <v>VAR_fout</v>
          </cell>
          <cell r="D647" t="str">
            <v>RSH2</v>
          </cell>
          <cell r="H647">
            <v>2.7917348469082916E-4</v>
          </cell>
          <cell r="I647">
            <v>4.3833410449989276E-4</v>
          </cell>
          <cell r="J647">
            <v>1.0354540127850653E-2</v>
          </cell>
          <cell r="K647">
            <v>3.027284422605882E-3</v>
          </cell>
          <cell r="L647">
            <v>3.0153711172684009E-3</v>
          </cell>
          <cell r="M647">
            <v>0.77966848442150538</v>
          </cell>
          <cell r="N647">
            <v>0.34558151346141719</v>
          </cell>
          <cell r="O647">
            <v>3.3232909282972772E-3</v>
          </cell>
          <cell r="P647">
            <v>4.849095715987955E-3</v>
          </cell>
        </row>
        <row r="648">
          <cell r="B648" t="str">
            <v>D-RSH2R</v>
          </cell>
          <cell r="C648" t="str">
            <v>VAR_fin</v>
          </cell>
          <cell r="D648" t="str">
            <v>H2</v>
          </cell>
          <cell r="H648">
            <v>2.7917348469082916E-4</v>
          </cell>
          <cell r="I648">
            <v>4.3833410449989276E-4</v>
          </cell>
          <cell r="J648">
            <v>1.0354540127850653E-2</v>
          </cell>
          <cell r="K648">
            <v>3.027284422605882E-3</v>
          </cell>
          <cell r="L648">
            <v>3.0153711172684009E-3</v>
          </cell>
          <cell r="M648">
            <v>0.77966848442150538</v>
          </cell>
          <cell r="N648">
            <v>0.34558151346141719</v>
          </cell>
          <cell r="O648">
            <v>3.3232909282972772E-3</v>
          </cell>
          <cell r="P648">
            <v>4.849095715987955E-3</v>
          </cell>
        </row>
        <row r="649">
          <cell r="B649" t="str">
            <v>D-RSH2R</v>
          </cell>
          <cell r="C649" t="str">
            <v>VAR_ncap</v>
          </cell>
          <cell r="D649" t="str">
            <v>-</v>
          </cell>
          <cell r="H649">
            <v>3.4887863632122E-5</v>
          </cell>
          <cell r="I649">
            <v>4.1197691627937903E-5</v>
          </cell>
          <cell r="J649">
            <v>6.4538579665890296E-4</v>
          </cell>
          <cell r="K649">
            <v>1.31557572919808E-4</v>
          </cell>
          <cell r="L649">
            <v>7.14065672993393E-7</v>
          </cell>
          <cell r="M649">
            <v>2.7453913346043999E-2</v>
          </cell>
          <cell r="N649">
            <v>2.6741008783166001E-6</v>
          </cell>
          <cell r="O649">
            <v>1.8919978893623801E-4</v>
          </cell>
          <cell r="P649">
            <v>1.5352858292517899E-4</v>
          </cell>
        </row>
        <row r="650">
          <cell r="B650" t="str">
            <v>D-RSH2R</v>
          </cell>
          <cell r="C650" t="str">
            <v>VAR_cap</v>
          </cell>
          <cell r="D650" t="str">
            <v>-</v>
          </cell>
          <cell r="H650">
            <v>3.4887863632122E-5</v>
          </cell>
          <cell r="I650">
            <v>6.7683934045084695E-5</v>
          </cell>
          <cell r="J650">
            <v>6.54037185747919E-4</v>
          </cell>
          <cell r="K650">
            <v>1.31557572919808E-4</v>
          </cell>
          <cell r="L650">
            <v>1.32271638592802E-4</v>
          </cell>
          <cell r="M650">
            <v>2.74743444657315E-2</v>
          </cell>
          <cell r="N650">
            <v>2.0845194349471501E-2</v>
          </cell>
          <cell r="O650">
            <v>1.896734308268E-4</v>
          </cell>
          <cell r="P650">
            <v>3.4272837186141697E-4</v>
          </cell>
        </row>
        <row r="651">
          <cell r="B651" t="str">
            <v>ENGA-GTOC</v>
          </cell>
          <cell r="C651" t="str">
            <v>VAR_fout</v>
          </cell>
          <cell r="D651" t="str">
            <v>ELC13</v>
          </cell>
          <cell r="J651">
            <v>8.5902392696908345E-6</v>
          </cell>
          <cell r="K651">
            <v>3.6475124226745768E-6</v>
          </cell>
          <cell r="L651">
            <v>4.7731955633618303E-2</v>
          </cell>
          <cell r="M651">
            <v>1.1899456897662902E-2</v>
          </cell>
          <cell r="N651">
            <v>3.8926333495785974E-3</v>
          </cell>
          <cell r="O651">
            <v>5.3170779925497879E-3</v>
          </cell>
          <cell r="P651">
            <v>6.173125480267278E-3</v>
          </cell>
        </row>
        <row r="652">
          <cell r="B652" t="str">
            <v>ENGA-GTOC</v>
          </cell>
          <cell r="C652" t="str">
            <v>VAR_fout</v>
          </cell>
          <cell r="D652" t="str">
            <v>CO2_E</v>
          </cell>
          <cell r="J652">
            <v>1.76144096014068E-3</v>
          </cell>
          <cell r="K652">
            <v>7.8606449896553702E-4</v>
          </cell>
          <cell r="L652">
            <v>6.12769667685959</v>
          </cell>
          <cell r="M652">
            <v>1.62641701598472</v>
          </cell>
          <cell r="N652">
            <v>0.55311679733692698</v>
          </cell>
          <cell r="O652">
            <v>0.74846555167379303</v>
          </cell>
          <cell r="P652">
            <v>0.87843028378037002</v>
          </cell>
        </row>
        <row r="653">
          <cell r="B653" t="str">
            <v>ENGA-GTOC</v>
          </cell>
          <cell r="C653" t="str">
            <v>VAR_fin</v>
          </cell>
          <cell r="D653" t="str">
            <v>ENGA</v>
          </cell>
          <cell r="J653">
            <v>3.123122269752981E-5</v>
          </cell>
          <cell r="K653">
            <v>1.3937313811445698E-5</v>
          </cell>
          <cell r="L653">
            <v>0.10864710419963799</v>
          </cell>
          <cell r="M653">
            <v>2.8837181134480961E-2</v>
          </cell>
          <cell r="N653">
            <v>9.8070354137753009E-3</v>
          </cell>
          <cell r="O653">
            <v>1.3270665809819015E-2</v>
          </cell>
          <cell r="P653">
            <v>1.5575005031566834E-2</v>
          </cell>
        </row>
        <row r="654">
          <cell r="B654" t="str">
            <v>ENGA-GTOC</v>
          </cell>
          <cell r="C654" t="str">
            <v>VAR_fin</v>
          </cell>
          <cell r="D654" t="str">
            <v>GTC</v>
          </cell>
          <cell r="I654">
            <v>1.42169517105151E-4</v>
          </cell>
          <cell r="J654">
            <v>5.9192640628524687E-4</v>
          </cell>
          <cell r="K654">
            <v>1.4368103509165382E-2</v>
          </cell>
          <cell r="L654">
            <v>2.9199958348812956E-2</v>
          </cell>
          <cell r="M654">
            <v>2.9220945934907438E-2</v>
          </cell>
          <cell r="N654">
            <v>2.9083557763143898E-2</v>
          </cell>
          <cell r="O654">
            <v>2.8667821485078314E-2</v>
          </cell>
          <cell r="P654">
            <v>1.9384933473017753E-2</v>
          </cell>
        </row>
        <row r="655">
          <cell r="B655" t="str">
            <v>ENGA-GTOC</v>
          </cell>
          <cell r="C655" t="str">
            <v>VAR_ncap</v>
          </cell>
          <cell r="D655" t="str">
            <v>-</v>
          </cell>
          <cell r="I655">
            <v>5.9036114560465298E-4</v>
          </cell>
          <cell r="J655">
            <v>6.1193291754929101E-6</v>
          </cell>
          <cell r="K655">
            <v>2.86066620375027E-2</v>
          </cell>
          <cell r="L655">
            <v>1.6937935478714499E-5</v>
          </cell>
          <cell r="M655">
            <v>1.5750014734999099E-5</v>
          </cell>
          <cell r="N655">
            <v>1.67402394276644E-5</v>
          </cell>
          <cell r="O655">
            <v>4.36918932584462E-5</v>
          </cell>
        </row>
        <row r="656">
          <cell r="B656" t="str">
            <v>ENGA-GTOC</v>
          </cell>
          <cell r="C656" t="str">
            <v>VAR_cap</v>
          </cell>
          <cell r="D656" t="str">
            <v>-</v>
          </cell>
          <cell r="I656">
            <v>1.42169517105151E-4</v>
          </cell>
          <cell r="J656">
            <v>5.9192640628524709E-4</v>
          </cell>
          <cell r="K656">
            <v>1.4368103509165335E-2</v>
          </cell>
          <cell r="L656">
            <v>2.9199958348812904E-2</v>
          </cell>
          <cell r="M656">
            <v>2.9220945934907483E-2</v>
          </cell>
          <cell r="N656">
            <v>2.9083557763143874E-2</v>
          </cell>
          <cell r="O656">
            <v>2.8667821485078245E-2</v>
          </cell>
          <cell r="P656">
            <v>1.9384933473017684E-2</v>
          </cell>
        </row>
        <row r="657">
          <cell r="B657" t="str">
            <v>D-RSH2</v>
          </cell>
          <cell r="C657" t="str">
            <v>VAR_fout</v>
          </cell>
          <cell r="D657" t="str">
            <v>RSH2</v>
          </cell>
          <cell r="H657">
            <v>2.7292823493751326E-4</v>
          </cell>
          <cell r="I657">
            <v>4.5210167214386617E-4</v>
          </cell>
          <cell r="J657">
            <v>4.4795564522705868E-2</v>
          </cell>
          <cell r="K657">
            <v>0.17740371488796902</v>
          </cell>
          <cell r="L657">
            <v>0.97498862040553602</v>
          </cell>
          <cell r="M657">
            <v>0.65476733224989436</v>
          </cell>
          <cell r="N657">
            <v>3.3005435173249879E-2</v>
          </cell>
          <cell r="O657">
            <v>0.1535843723933171</v>
          </cell>
          <cell r="P657">
            <v>6.0174548081688477E-2</v>
          </cell>
        </row>
        <row r="658">
          <cell r="B658" t="str">
            <v>D-RSH2</v>
          </cell>
          <cell r="C658" t="str">
            <v>VAR_fin</v>
          </cell>
          <cell r="D658" t="str">
            <v>H2</v>
          </cell>
          <cell r="H658">
            <v>2.7500750813243128E-4</v>
          </cell>
          <cell r="I658">
            <v>4.5554595810600492E-4</v>
          </cell>
          <cell r="J658">
            <v>4.5136834514741021E-2</v>
          </cell>
          <cell r="K658">
            <v>0.178755245223883</v>
          </cell>
          <cell r="L658">
            <v>0.9824164620292638</v>
          </cell>
          <cell r="M658">
            <v>0.65975560384871534</v>
          </cell>
          <cell r="N658">
            <v>3.3256883385114303E-2</v>
          </cell>
          <cell r="O658">
            <v>0.15475443773576464</v>
          </cell>
          <cell r="P658">
            <v>6.0632981137803799E-2</v>
          </cell>
        </row>
        <row r="659">
          <cell r="B659" t="str">
            <v>D-RSH2</v>
          </cell>
          <cell r="C659" t="str">
            <v>VAR_ncap</v>
          </cell>
          <cell r="D659" t="str">
            <v>-</v>
          </cell>
          <cell r="H659">
            <v>5.1780033339711399E-5</v>
          </cell>
          <cell r="I659">
            <v>3.2569559291245898E-5</v>
          </cell>
          <cell r="J659">
            <v>4.8611704369982602E-3</v>
          </cell>
          <cell r="K659">
            <v>1.24300754264549E-2</v>
          </cell>
          <cell r="L659">
            <v>1.74636483052493E-2</v>
          </cell>
          <cell r="M659">
            <v>2.83182389386503E-7</v>
          </cell>
          <cell r="N659">
            <v>5.0471000905755198E-7</v>
          </cell>
          <cell r="O659">
            <v>5.0205451234400695E-7</v>
          </cell>
          <cell r="P659">
            <v>3.2793789213638099E-6</v>
          </cell>
        </row>
        <row r="660">
          <cell r="B660" t="str">
            <v>D-RSH2</v>
          </cell>
          <cell r="C660" t="str">
            <v>VAR_cap</v>
          </cell>
          <cell r="D660" t="str">
            <v>-</v>
          </cell>
          <cell r="H660">
            <v>5.1780033339711399E-5</v>
          </cell>
          <cell r="I660">
            <v>8.4349592630957398E-5</v>
          </cell>
          <cell r="J660">
            <v>4.9455200296292202E-3</v>
          </cell>
          <cell r="K660">
            <v>1.7375595456084102E-2</v>
          </cell>
          <cell r="L660">
            <v>3.4839243761333398E-2</v>
          </cell>
          <cell r="M660">
            <v>3.4839526943722797E-2</v>
          </cell>
          <cell r="N660">
            <v>3.4840031653731798E-2</v>
          </cell>
          <cell r="O660">
            <v>3.4824118728789002E-2</v>
          </cell>
          <cell r="P660">
            <v>3.4792033053825798E-2</v>
          </cell>
        </row>
        <row r="661">
          <cell r="B661" t="str">
            <v>D-RWOD</v>
          </cell>
          <cell r="C661" t="str">
            <v>VAR_fout</v>
          </cell>
          <cell r="D661" t="str">
            <v>RWOD</v>
          </cell>
          <cell r="E661">
            <v>13.723018773995857</v>
          </cell>
          <cell r="F661">
            <v>14.019899149591417</v>
          </cell>
          <cell r="G661">
            <v>12.013398417192402</v>
          </cell>
          <cell r="H661">
            <v>10.079205377530196</v>
          </cell>
          <cell r="I661">
            <v>9.0334183277697999</v>
          </cell>
          <cell r="J661">
            <v>7.5896731957260766</v>
          </cell>
          <cell r="K661">
            <v>6.8060243443523927</v>
          </cell>
          <cell r="L661">
            <v>6.1857763237183594</v>
          </cell>
          <cell r="M661">
            <v>5.54686807253817</v>
          </cell>
          <cell r="N661">
            <v>5.120402407552076</v>
          </cell>
          <cell r="O661">
            <v>5.1048216785618363</v>
          </cell>
          <cell r="P661">
            <v>3.9234942547586713</v>
          </cell>
        </row>
        <row r="662">
          <cell r="B662" t="str">
            <v>D-RWOD</v>
          </cell>
          <cell r="C662" t="str">
            <v>VAR_fin</v>
          </cell>
          <cell r="D662" t="str">
            <v>WOD</v>
          </cell>
          <cell r="E662">
            <v>13.723018773995857</v>
          </cell>
          <cell r="F662">
            <v>14.019899149591417</v>
          </cell>
          <cell r="G662">
            <v>12.013398417192402</v>
          </cell>
          <cell r="H662">
            <v>10.079205377530196</v>
          </cell>
          <cell r="I662">
            <v>9.0334183277697999</v>
          </cell>
          <cell r="J662">
            <v>7.5896731957260766</v>
          </cell>
          <cell r="K662">
            <v>6.8060243443523927</v>
          </cell>
          <cell r="L662">
            <v>6.1857763237183594</v>
          </cell>
          <cell r="M662">
            <v>5.54686807253817</v>
          </cell>
          <cell r="N662">
            <v>5.120402407552076</v>
          </cell>
          <cell r="O662">
            <v>5.1048216785618363</v>
          </cell>
          <cell r="P662">
            <v>3.9234942547586713</v>
          </cell>
        </row>
        <row r="663">
          <cell r="B663" t="str">
            <v>SCOM-CHPGFC</v>
          </cell>
          <cell r="C663" t="str">
            <v>VAR_fout</v>
          </cell>
          <cell r="D663" t="str">
            <v>CO2_S</v>
          </cell>
          <cell r="M663">
            <v>8.3852066555949303E-2</v>
          </cell>
          <cell r="N663">
            <v>0.13095668216537301</v>
          </cell>
          <cell r="O663">
            <v>9.9780803155580494E-2</v>
          </cell>
          <cell r="P663">
            <v>0.27404151716894798</v>
          </cell>
        </row>
        <row r="664">
          <cell r="B664" t="str">
            <v>SCOM-CHPGFC</v>
          </cell>
          <cell r="C664" t="str">
            <v>VAR_fout</v>
          </cell>
          <cell r="D664" t="str">
            <v>SCOM_NKEV_GAS_ELC_CHP</v>
          </cell>
          <cell r="M664">
            <v>9.2177803660795326E-4</v>
          </cell>
          <cell r="N664">
            <v>1.4395947330235986E-3</v>
          </cell>
          <cell r="O664">
            <v>1.0968811694407777E-3</v>
          </cell>
          <cell r="P664">
            <v>3.0125131319990758E-3</v>
          </cell>
        </row>
        <row r="665">
          <cell r="B665" t="str">
            <v>SCOM-CHPGFC</v>
          </cell>
          <cell r="C665" t="str">
            <v>VAR_fout</v>
          </cell>
          <cell r="D665" t="str">
            <v>SCOM_LTH_CHPNGA</v>
          </cell>
          <cell r="M665">
            <v>2.6761297837005069E-4</v>
          </cell>
          <cell r="N665">
            <v>4.1794685797459289E-4</v>
          </cell>
          <cell r="O665">
            <v>3.1844937177312861E-4</v>
          </cell>
          <cell r="P665">
            <v>8.7460058670940817E-4</v>
          </cell>
        </row>
        <row r="666">
          <cell r="B666" t="str">
            <v>SCOM-CHPGFC</v>
          </cell>
          <cell r="C666" t="str">
            <v>VAR_fin</v>
          </cell>
          <cell r="D666" t="str">
            <v>SNGA</v>
          </cell>
          <cell r="M666">
            <v>1.4867387687225045E-3</v>
          </cell>
          <cell r="N666">
            <v>2.321926988747741E-3</v>
          </cell>
          <cell r="O666">
            <v>1.7691631765173826E-3</v>
          </cell>
          <cell r="P666">
            <v>4.8588921483856077E-3</v>
          </cell>
        </row>
        <row r="667">
          <cell r="B667" t="str">
            <v>SCOM-CHPGFC</v>
          </cell>
          <cell r="C667" t="str">
            <v>VAR_ncap</v>
          </cell>
          <cell r="D667" t="str">
            <v>-</v>
          </cell>
          <cell r="M667">
            <v>1.1882168195722599E-4</v>
          </cell>
          <cell r="N667">
            <v>8.3174841922619105E-5</v>
          </cell>
          <cell r="O667">
            <v>3.57996233465147E-6</v>
          </cell>
          <cell r="P667">
            <v>2.8434898115092398E-4</v>
          </cell>
        </row>
        <row r="668">
          <cell r="B668" t="str">
            <v>SCOM-CHPGFC</v>
          </cell>
          <cell r="C668" t="str">
            <v>VAR_cap</v>
          </cell>
          <cell r="D668" t="str">
            <v>-</v>
          </cell>
          <cell r="M668">
            <v>1.1882168195722599E-4</v>
          </cell>
          <cell r="N668">
            <v>2.0189565706976931E-4</v>
          </cell>
          <cell r="O668">
            <v>1.6771601713381272E-4</v>
          </cell>
          <cell r="P668">
            <v>3.7080029429056204E-4</v>
          </cell>
        </row>
        <row r="669">
          <cell r="B669" t="str">
            <v>CHPOIL</v>
          </cell>
          <cell r="C669" t="str">
            <v>VAR_fout</v>
          </cell>
          <cell r="D669" t="str">
            <v>ELC35</v>
          </cell>
          <cell r="E669">
            <v>1.8022427810842733E-3</v>
          </cell>
          <cell r="F669">
            <v>2.1747913660414961E-5</v>
          </cell>
          <cell r="G669">
            <v>7.0169055987782112E-4</v>
          </cell>
          <cell r="H669">
            <v>2.4640651023486837E-4</v>
          </cell>
          <cell r="I669">
            <v>1.0023240770559522E-4</v>
          </cell>
          <cell r="J669">
            <v>6.2258754753506478E-4</v>
          </cell>
          <cell r="K669">
            <v>3.870711845641404E-4</v>
          </cell>
          <cell r="L669">
            <v>6.2971811621509037E-6</v>
          </cell>
          <cell r="M669">
            <v>1.1493378602570501E-4</v>
          </cell>
          <cell r="N669">
            <v>1.1697383304889581E-4</v>
          </cell>
          <cell r="O669">
            <v>1.1745982481138555E-4</v>
          </cell>
          <cell r="P669">
            <v>1.2504078146045904E-4</v>
          </cell>
        </row>
        <row r="670">
          <cell r="B670" t="str">
            <v>CHPOIL</v>
          </cell>
          <cell r="C670" t="str">
            <v>VAR_fout</v>
          </cell>
          <cell r="D670" t="str">
            <v>LTH</v>
          </cell>
          <cell r="E670">
            <v>9.2686771598619652E-3</v>
          </cell>
          <cell r="F670">
            <v>1.1184641311070557E-4</v>
          </cell>
          <cell r="G670">
            <v>3.6086943079430799E-3</v>
          </cell>
          <cell r="H670">
            <v>1.267233481207893E-3</v>
          </cell>
          <cell r="I670">
            <v>5.1548095391448984E-4</v>
          </cell>
          <cell r="J670">
            <v>3.2018788158946166E-3</v>
          </cell>
          <cell r="K670">
            <v>1.9906518063298631E-3</v>
          </cell>
          <cell r="L670">
            <v>3.2385503119633197E-5</v>
          </cell>
          <cell r="M670">
            <v>5.9108804241791123E-4</v>
          </cell>
          <cell r="N670">
            <v>6.0157971282289271E-4</v>
          </cell>
          <cell r="O670">
            <v>6.0407909902998244E-4</v>
          </cell>
          <cell r="P670">
            <v>6.4306687608236017E-4</v>
          </cell>
        </row>
        <row r="671">
          <cell r="B671" t="str">
            <v>CHPOIL</v>
          </cell>
          <cell r="C671" t="str">
            <v>VAR_fout</v>
          </cell>
          <cell r="D671" t="str">
            <v>CO2_E</v>
          </cell>
          <cell r="E671">
            <v>1.5288224103877099</v>
          </cell>
          <cell r="F671">
            <v>5.3647395379648098E-2</v>
          </cell>
          <cell r="G671">
            <v>0.535511727394272</v>
          </cell>
          <cell r="H671">
            <v>0.183577502457453</v>
          </cell>
          <cell r="I671">
            <v>7.3304337827203803E-2</v>
          </cell>
          <cell r="J671">
            <v>0.46395015762753899</v>
          </cell>
          <cell r="K671">
            <v>0.28430455886459899</v>
          </cell>
          <cell r="L671">
            <v>5.3767996673665499E-3</v>
          </cell>
          <cell r="M671">
            <v>9.1887613276305097E-2</v>
          </cell>
          <cell r="N671">
            <v>9.7993913968451501E-2</v>
          </cell>
          <cell r="O671">
            <v>9.6292677515699504E-2</v>
          </cell>
          <cell r="P671">
            <v>0.11557465651545</v>
          </cell>
        </row>
        <row r="672">
          <cell r="B672" t="str">
            <v>CHPOIL</v>
          </cell>
          <cell r="C672" t="str">
            <v>VAR_fin</v>
          </cell>
          <cell r="D672" t="str">
            <v>ELFO</v>
          </cell>
          <cell r="E672">
            <v>2.0743859028327153E-2</v>
          </cell>
          <cell r="F672">
            <v>7.2791581247826434E-4</v>
          </cell>
          <cell r="G672">
            <v>7.2661021356074957E-3</v>
          </cell>
          <cell r="H672">
            <v>2.490875202950521E-3</v>
          </cell>
          <cell r="I672">
            <v>9.9463144948716184E-4</v>
          </cell>
          <cell r="J672">
            <v>6.2951174712013317E-3</v>
          </cell>
          <cell r="K672">
            <v>3.8575923862225123E-3</v>
          </cell>
          <cell r="L672">
            <v>7.2955219367253063E-5</v>
          </cell>
          <cell r="M672">
            <v>1.2467790132470161E-3</v>
          </cell>
          <cell r="N672">
            <v>1.3296324826112822E-3</v>
          </cell>
          <cell r="O672">
            <v>1.3065492200230607E-3</v>
          </cell>
          <cell r="P672">
            <v>1.5681771576044827E-3</v>
          </cell>
        </row>
        <row r="673">
          <cell r="B673" t="str">
            <v>CHPOIL</v>
          </cell>
          <cell r="C673" t="str">
            <v>VAR_ncap</v>
          </cell>
          <cell r="D673" t="str">
            <v>-</v>
          </cell>
          <cell r="F673">
            <v>1.6486055682183601E-6</v>
          </cell>
          <cell r="G673">
            <v>1.24297498690674E-6</v>
          </cell>
          <cell r="H673">
            <v>2.0992100295684599E-6</v>
          </cell>
          <cell r="I673">
            <v>7.9278677173702792E-6</v>
          </cell>
          <cell r="J673">
            <v>6.9747983994309802E-5</v>
          </cell>
          <cell r="K673">
            <v>7.7746761361721306E-5</v>
          </cell>
          <cell r="L673">
            <v>9.8477473407744896E-6</v>
          </cell>
          <cell r="M673">
            <v>9.5523189271182193E-6</v>
          </cell>
          <cell r="N673">
            <v>9.5908674380518297E-5</v>
          </cell>
          <cell r="O673">
            <v>5.0178559320308398E-5</v>
          </cell>
          <cell r="P673">
            <v>1.3061931962052799E-4</v>
          </cell>
        </row>
        <row r="674">
          <cell r="B674" t="str">
            <v>CHPOIL</v>
          </cell>
          <cell r="C674" t="str">
            <v>VAR_cap</v>
          </cell>
          <cell r="D674" t="str">
            <v>-</v>
          </cell>
          <cell r="E674">
            <v>1.6991762398391314E-3</v>
          </cell>
          <cell r="F674">
            <v>5.5518579034481881E-4</v>
          </cell>
          <cell r="G674">
            <v>4.9706091459334432E-4</v>
          </cell>
          <cell r="H674">
            <v>3.7735378491069241E-4</v>
          </cell>
          <cell r="I674">
            <v>3.5728205371623415E-4</v>
          </cell>
          <cell r="J674">
            <v>2.0610990006046464E-4</v>
          </cell>
          <cell r="K674">
            <v>1.551235024151932E-4</v>
          </cell>
          <cell r="L674">
            <v>1.6261162970558946E-4</v>
          </cell>
          <cell r="M674">
            <v>1.5637776901871736E-4</v>
          </cell>
          <cell r="N674">
            <v>1.8949840350788262E-4</v>
          </cell>
          <cell r="O674">
            <v>1.6187749238277403E-4</v>
          </cell>
          <cell r="P674">
            <v>2.8006077235477801E-4</v>
          </cell>
        </row>
        <row r="675">
          <cell r="B675" t="str">
            <v>ENUC_SMR_GOE_I</v>
          </cell>
          <cell r="C675" t="str">
            <v>VAR_fout</v>
          </cell>
          <cell r="D675" t="str">
            <v>LTH</v>
          </cell>
          <cell r="M675">
            <v>0.6326262823558042</v>
          </cell>
          <cell r="N675">
            <v>0.9592162130847296</v>
          </cell>
          <cell r="O675">
            <v>0.9422823760439889</v>
          </cell>
          <cell r="P675">
            <v>1.0100377065658599</v>
          </cell>
        </row>
        <row r="676">
          <cell r="B676" t="str">
            <v>ENUC_SMR_GOE_I</v>
          </cell>
          <cell r="C676" t="str">
            <v>VAR_fout</v>
          </cell>
          <cell r="D676" t="str">
            <v>ELC</v>
          </cell>
          <cell r="M676">
            <v>5.2885706542011164</v>
          </cell>
          <cell r="N676">
            <v>7.8109518009555652</v>
          </cell>
          <cell r="O676">
            <v>7.7391726023745582</v>
          </cell>
          <cell r="P676">
            <v>7.7865722599008205</v>
          </cell>
        </row>
        <row r="677">
          <cell r="B677" t="str">
            <v>ENUC_SMR_GOE_I</v>
          </cell>
          <cell r="C677" t="str">
            <v>VAR_fin</v>
          </cell>
          <cell r="D677" t="str">
            <v>URN</v>
          </cell>
          <cell r="M677">
            <v>16.230907278545089</v>
          </cell>
          <cell r="N677">
            <v>23.98328642055122</v>
          </cell>
          <cell r="O677">
            <v>23.75928278876739</v>
          </cell>
          <cell r="P677">
            <v>23.932350750135249</v>
          </cell>
        </row>
        <row r="678">
          <cell r="B678" t="str">
            <v>ENUC_SMR_GOE_I</v>
          </cell>
          <cell r="C678" t="str">
            <v>VAR_ncap</v>
          </cell>
          <cell r="D678" t="str">
            <v>-</v>
          </cell>
          <cell r="L678">
            <v>0.29959093761224198</v>
          </cell>
          <cell r="M678">
            <v>3.6001371969498201E-7</v>
          </cell>
          <cell r="N678">
            <v>2.8397601203361299E-7</v>
          </cell>
          <cell r="O678">
            <v>1.4162521135331301E-6</v>
          </cell>
        </row>
        <row r="679">
          <cell r="B679" t="str">
            <v>ENUC_SMR_GOE_I</v>
          </cell>
          <cell r="C679" t="str">
            <v>VAR_cap</v>
          </cell>
          <cell r="D679" t="str">
            <v>-</v>
          </cell>
          <cell r="M679">
            <v>0.20864706077553599</v>
          </cell>
          <cell r="N679">
            <v>0.29959129762596198</v>
          </cell>
          <cell r="O679">
            <v>0.29959175301782198</v>
          </cell>
          <cell r="P679">
            <v>0.299592997854087</v>
          </cell>
        </row>
        <row r="680">
          <cell r="B680" t="str">
            <v>CHPHFC</v>
          </cell>
          <cell r="C680" t="str">
            <v>VAR_fout</v>
          </cell>
          <cell r="D680" t="str">
            <v>ELC35</v>
          </cell>
          <cell r="J680">
            <v>0.26526176912096194</v>
          </cell>
          <cell r="K680">
            <v>0.75340435989517673</v>
          </cell>
          <cell r="L680">
            <v>1.1093826170428385</v>
          </cell>
          <cell r="M680">
            <v>1.1093811530172029</v>
          </cell>
          <cell r="N680">
            <v>1.109390818816856</v>
          </cell>
          <cell r="O680">
            <v>1.1094019594333733</v>
          </cell>
          <cell r="P680">
            <v>1.1094686864352856</v>
          </cell>
        </row>
        <row r="681">
          <cell r="B681" t="str">
            <v>CHPHFC</v>
          </cell>
          <cell r="C681" t="str">
            <v>VAR_fout</v>
          </cell>
          <cell r="D681" t="str">
            <v>LTH</v>
          </cell>
          <cell r="J681">
            <v>0.32210357678973833</v>
          </cell>
          <cell r="K681">
            <v>0.93278635034640622</v>
          </cell>
          <cell r="L681">
            <v>1.3999352072207236</v>
          </cell>
          <cell r="M681">
            <v>1.399933359759802</v>
          </cell>
          <cell r="N681">
            <v>1.3999455570784105</v>
          </cell>
          <cell r="O681">
            <v>1.3999596154754459</v>
          </cell>
          <cell r="P681">
            <v>1.4000438185969064</v>
          </cell>
        </row>
        <row r="682">
          <cell r="B682" t="str">
            <v>CHPHFC</v>
          </cell>
          <cell r="C682" t="str">
            <v>VAR_fin</v>
          </cell>
          <cell r="D682" t="str">
            <v>EH2</v>
          </cell>
          <cell r="J682">
            <v>0.63157564076419581</v>
          </cell>
          <cell r="K682">
            <v>1.7938199045123235</v>
          </cell>
          <cell r="L682">
            <v>2.64138718343533</v>
          </cell>
          <cell r="M682">
            <v>2.6413836976600065</v>
          </cell>
          <cell r="N682">
            <v>2.6414067114687034</v>
          </cell>
          <cell r="O682">
            <v>2.6414332367461264</v>
          </cell>
          <cell r="P682">
            <v>2.6415921105602038</v>
          </cell>
        </row>
        <row r="683">
          <cell r="B683" t="str">
            <v>CHPHFC</v>
          </cell>
          <cell r="C683" t="str">
            <v>VAR_ncap</v>
          </cell>
          <cell r="D683" t="str">
            <v>-</v>
          </cell>
          <cell r="J683">
            <v>1.8283197879877099E-2</v>
          </cell>
          <cell r="K683">
            <v>4.6735268244724702E-2</v>
          </cell>
          <cell r="L683">
            <v>1.5171598774986301E-2</v>
          </cell>
          <cell r="M683">
            <v>8.5508004081128201E-7</v>
          </cell>
          <cell r="N683">
            <v>1.3429429403179399E-2</v>
          </cell>
          <cell r="O683">
            <v>4.7726868948656902E-2</v>
          </cell>
          <cell r="P683">
            <v>1.5109683811580199E-2</v>
          </cell>
        </row>
        <row r="684">
          <cell r="B684" t="str">
            <v>CHPHFC</v>
          </cell>
          <cell r="C684" t="str">
            <v>VAR_cap</v>
          </cell>
          <cell r="D684" t="str">
            <v>-</v>
          </cell>
          <cell r="J684">
            <v>1.8283197879877099E-2</v>
          </cell>
          <cell r="K684">
            <v>6.5018399616615166E-2</v>
          </cell>
          <cell r="L684">
            <v>8.0189785184243745E-2</v>
          </cell>
          <cell r="M684">
            <v>7.7766187229350817E-2</v>
          </cell>
          <cell r="N684">
            <v>7.5335830047059196E-2</v>
          </cell>
          <cell r="O684">
            <v>7.6327716732594947E-2</v>
          </cell>
          <cell r="P684">
            <v>7.6265925357285311E-2</v>
          </cell>
        </row>
        <row r="685">
          <cell r="B685" t="str">
            <v>ITOT-ESOLPV</v>
          </cell>
          <cell r="C685" t="str">
            <v>VAR_fout</v>
          </cell>
          <cell r="D685" t="str">
            <v>ITOT_SOL_ELC</v>
          </cell>
          <cell r="E685">
            <v>3.517953999707534</v>
          </cell>
          <cell r="F685">
            <v>4.84862225445326</v>
          </cell>
          <cell r="G685">
            <v>11.927074641548058</v>
          </cell>
          <cell r="H685">
            <v>14.116680319242306</v>
          </cell>
          <cell r="I685">
            <v>19.784681500713642</v>
          </cell>
          <cell r="J685">
            <v>20.793901107696815</v>
          </cell>
          <cell r="K685">
            <v>21.854599921906988</v>
          </cell>
          <cell r="L685">
            <v>22.96940504651122</v>
          </cell>
          <cell r="M685">
            <v>24.141075925591508</v>
          </cell>
          <cell r="N685">
            <v>25.372513957865433</v>
          </cell>
          <cell r="O685">
            <v>26.666767678996358</v>
          </cell>
          <cell r="P685">
            <v>28.027041843809595</v>
          </cell>
        </row>
        <row r="686">
          <cell r="B686" t="str">
            <v>ITOT-ESOLPV</v>
          </cell>
          <cell r="C686" t="str">
            <v>VAR_fin</v>
          </cell>
          <cell r="D686" t="str">
            <v>SOL</v>
          </cell>
          <cell r="E686">
            <v>3.517953999707534</v>
          </cell>
          <cell r="F686">
            <v>4.84862225445326</v>
          </cell>
          <cell r="G686">
            <v>11.927074641548058</v>
          </cell>
          <cell r="H686">
            <v>14.116680319242306</v>
          </cell>
          <cell r="I686">
            <v>19.784681500713642</v>
          </cell>
          <cell r="J686">
            <v>20.793901107696815</v>
          </cell>
          <cell r="K686">
            <v>21.854599921906988</v>
          </cell>
          <cell r="L686">
            <v>22.96940504651122</v>
          </cell>
          <cell r="M686">
            <v>24.141075925591508</v>
          </cell>
          <cell r="N686">
            <v>25.372513957865433</v>
          </cell>
          <cell r="O686">
            <v>26.666767678996358</v>
          </cell>
          <cell r="P686">
            <v>28.027041843809595</v>
          </cell>
        </row>
        <row r="687">
          <cell r="B687" t="str">
            <v>ITOT-ESOLPV</v>
          </cell>
          <cell r="C687" t="str">
            <v>VAR_fin</v>
          </cell>
          <cell r="D687" t="str">
            <v>SOLPVC</v>
          </cell>
          <cell r="E687">
            <v>3.51795399970753</v>
          </cell>
          <cell r="F687">
            <v>4.84862225445326</v>
          </cell>
          <cell r="G687">
            <v>11.927074641548099</v>
          </cell>
          <cell r="H687">
            <v>14.116680319242301</v>
          </cell>
          <cell r="I687">
            <v>19.784681500713699</v>
          </cell>
          <cell r="J687">
            <v>20.793901107696801</v>
          </cell>
          <cell r="K687">
            <v>21.854599921906999</v>
          </cell>
          <cell r="L687">
            <v>22.969405046511199</v>
          </cell>
          <cell r="M687">
            <v>24.141075925591501</v>
          </cell>
          <cell r="N687">
            <v>25.372513957865401</v>
          </cell>
          <cell r="O687">
            <v>26.666767678996401</v>
          </cell>
          <cell r="P687">
            <v>28.027041843809599</v>
          </cell>
        </row>
        <row r="688">
          <cell r="B688" t="str">
            <v>ITOT-ESOLPV</v>
          </cell>
          <cell r="C688" t="str">
            <v>VAR_ncap</v>
          </cell>
          <cell r="D688" t="str">
            <v>-</v>
          </cell>
          <cell r="F688">
            <v>1.23377407262682E-8</v>
          </cell>
          <cell r="G688">
            <v>1.76796434069321</v>
          </cell>
          <cell r="H688">
            <v>2.24843629548789E-5</v>
          </cell>
          <cell r="I688">
            <v>1.9145764736429001</v>
          </cell>
          <cell r="J688">
            <v>0.86938989605638695</v>
          </cell>
          <cell r="K688">
            <v>2.3094305497505698</v>
          </cell>
          <cell r="L688">
            <v>0.58894959937953995</v>
          </cell>
          <cell r="M688">
            <v>1.73843384004846</v>
          </cell>
          <cell r="N688">
            <v>1.6400321624377401</v>
          </cell>
          <cell r="O688">
            <v>2.6296134493268299</v>
          </cell>
          <cell r="P688">
            <v>0.92546508413941198</v>
          </cell>
        </row>
        <row r="689">
          <cell r="B689" t="str">
            <v>ITOT-ESOLPV</v>
          </cell>
          <cell r="C689" t="str">
            <v>VAR_cap</v>
          </cell>
          <cell r="D689" t="str">
            <v>-</v>
          </cell>
          <cell r="E689">
            <v>1.1186210000000001</v>
          </cell>
          <cell r="F689">
            <v>1.6529270269247909</v>
          </cell>
          <cell r="G689">
            <v>3.5611853530309499</v>
          </cell>
          <cell r="H689">
            <v>3.4922919405898001</v>
          </cell>
          <cell r="I689">
            <v>4.8944851680963701</v>
          </cell>
          <cell r="J689">
            <v>5.1441538269459404</v>
          </cell>
          <cell r="K689">
            <v>5.4065575202425098</v>
          </cell>
          <cell r="L689">
            <v>5.6823465188293998</v>
          </cell>
          <cell r="M689">
            <v>5.9722034811760398</v>
          </cell>
          <cell r="N689">
            <v>6.2768461516163203</v>
          </cell>
          <cell r="O689">
            <v>6.5970290511925702</v>
          </cell>
          <cell r="P689">
            <v>6.9335445359524401</v>
          </cell>
        </row>
        <row r="690">
          <cell r="B690" t="str">
            <v>SUP_WODBIOCCS</v>
          </cell>
          <cell r="C690" t="str">
            <v>VAR_fout</v>
          </cell>
          <cell r="D690" t="str">
            <v>ELC35</v>
          </cell>
          <cell r="J690">
            <v>1.5293423973079759E-5</v>
          </cell>
          <cell r="K690">
            <v>2.1802171698203116E-5</v>
          </cell>
          <cell r="L690">
            <v>4.5422560693234232E-5</v>
          </cell>
          <cell r="M690">
            <v>4.3172813305148583E-5</v>
          </cell>
          <cell r="N690">
            <v>4.2462641343623738E-5</v>
          </cell>
          <cell r="O690">
            <v>4.1910181465441134E-5</v>
          </cell>
          <cell r="P690">
            <v>7.1034857141428999E-5</v>
          </cell>
        </row>
        <row r="691">
          <cell r="B691" t="str">
            <v>SUP_WODBIOCCS</v>
          </cell>
          <cell r="C691" t="str">
            <v>VAR_fout</v>
          </cell>
          <cell r="D691" t="str">
            <v>CO2_O</v>
          </cell>
          <cell r="J691">
            <v>2.3040398847984794E-2</v>
          </cell>
          <cell r="K691">
            <v>3.3463552177996472E-2</v>
          </cell>
          <cell r="L691">
            <v>7.0997049682321026E-2</v>
          </cell>
          <cell r="M691">
            <v>6.7357243621771298E-2</v>
          </cell>
          <cell r="N691">
            <v>6.6281728318565589E-2</v>
          </cell>
          <cell r="O691">
            <v>6.437815046240801E-2</v>
          </cell>
          <cell r="P691">
            <v>0.10879472613045429</v>
          </cell>
        </row>
        <row r="692">
          <cell r="B692" t="str">
            <v>SUP_WODBIOCCS</v>
          </cell>
          <cell r="C692" t="str">
            <v>VAR_fout</v>
          </cell>
          <cell r="D692" t="str">
            <v>CO2</v>
          </cell>
          <cell r="J692">
            <v>-2.3040398847984801E-2</v>
          </cell>
          <cell r="K692">
            <v>-3.34635521779965E-2</v>
          </cell>
          <cell r="L692">
            <v>-7.0997049682320998E-2</v>
          </cell>
          <cell r="M692">
            <v>-6.7357243621771298E-2</v>
          </cell>
          <cell r="N692">
            <v>-6.6281728318565603E-2</v>
          </cell>
          <cell r="O692">
            <v>-6.4378150462407996E-2</v>
          </cell>
          <cell r="P692">
            <v>-0.108794726130454</v>
          </cell>
        </row>
        <row r="693">
          <cell r="B693" t="str">
            <v>SUP_WODBIOCCS</v>
          </cell>
          <cell r="C693" t="str">
            <v>VAR_fout</v>
          </cell>
          <cell r="D693" t="str">
            <v>BIO</v>
          </cell>
          <cell r="J693">
            <v>3.5936414802494965E-4</v>
          </cell>
          <cell r="K693">
            <v>5.2315488221436847E-4</v>
          </cell>
          <cell r="L693">
            <v>1.1118276158528508E-3</v>
          </cell>
          <cell r="M693">
            <v>1.054686123681254E-3</v>
          </cell>
          <cell r="N693">
            <v>1.0378318305600709E-3</v>
          </cell>
          <cell r="O693">
            <v>1.0076326556502991E-3</v>
          </cell>
          <cell r="P693">
            <v>1.7029720938299734E-3</v>
          </cell>
        </row>
        <row r="694">
          <cell r="B694" t="str">
            <v>SUP_WODBIOCCS</v>
          </cell>
          <cell r="C694" t="str">
            <v>VAR_fout</v>
          </cell>
          <cell r="D694" t="str">
            <v>LTH</v>
          </cell>
          <cell r="J694">
            <v>4.4758867125002804E-5</v>
          </cell>
          <cell r="K694">
            <v>6.4197500550823198E-5</v>
          </cell>
          <cell r="L694">
            <v>1.3514627728546615E-4</v>
          </cell>
          <cell r="M694">
            <v>1.2828022212180967E-4</v>
          </cell>
          <cell r="N694">
            <v>1.2626651923663471E-4</v>
          </cell>
          <cell r="O694">
            <v>1.223663300136142E-4</v>
          </cell>
          <cell r="P694">
            <v>2.064403898085384E-4</v>
          </cell>
        </row>
        <row r="695">
          <cell r="B695" t="str">
            <v>SUP_WODBIOCCS</v>
          </cell>
          <cell r="C695" t="str">
            <v>VAR_fin</v>
          </cell>
          <cell r="D695" t="str">
            <v>CWOD</v>
          </cell>
          <cell r="J695">
            <v>5.3655676721828716E-4</v>
          </cell>
          <cell r="K695">
            <v>7.8299529307493984E-4</v>
          </cell>
          <cell r="L695">
            <v>1.6605941685655802E-3</v>
          </cell>
          <cell r="M695">
            <v>1.5755494777572163E-3</v>
          </cell>
          <cell r="N695">
            <v>1.5497683761556179E-3</v>
          </cell>
          <cell r="O695">
            <v>1.5126445127445509E-3</v>
          </cell>
          <cell r="P695">
            <v>2.556267061335861E-3</v>
          </cell>
        </row>
        <row r="696">
          <cell r="B696" t="str">
            <v>SUP_WODBIOCCS</v>
          </cell>
          <cell r="C696" t="str">
            <v>VAR_ncap</v>
          </cell>
          <cell r="D696" t="str">
            <v>-</v>
          </cell>
          <cell r="J696">
            <v>2.1246607332558799E-5</v>
          </cell>
          <cell r="K696">
            <v>5.2795746853004703E-6</v>
          </cell>
          <cell r="L696">
            <v>2.4469719340881199E-5</v>
          </cell>
          <cell r="M696">
            <v>1.0825623405742201E-7</v>
          </cell>
          <cell r="N696">
            <v>2.3201213574716201E-5</v>
          </cell>
          <cell r="O696">
            <v>7.7324402575990703E-7</v>
          </cell>
          <cell r="P696">
            <v>6.2553606342558894E-5</v>
          </cell>
        </row>
        <row r="697">
          <cell r="B697" t="str">
            <v>SUP_WODBIOCCS</v>
          </cell>
          <cell r="C697" t="str">
            <v>VAR_cap</v>
          </cell>
          <cell r="D697" t="str">
            <v>-</v>
          </cell>
          <cell r="J697">
            <v>2.1246607332558799E-5</v>
          </cell>
          <cell r="K697">
            <v>2.6526182017859301E-5</v>
          </cell>
          <cell r="L697">
            <v>5.0995901358740402E-5</v>
          </cell>
          <cell r="M697">
            <v>4.8289079249910601E-5</v>
          </cell>
          <cell r="N697">
            <v>5.3058763834955301E-5</v>
          </cell>
          <cell r="O697">
            <v>4.8552433175414699E-5</v>
          </cell>
          <cell r="P697">
            <v>8.6636320177092496E-5</v>
          </cell>
        </row>
        <row r="698">
          <cell r="B698" t="str">
            <v>RHNS-CHPNGA</v>
          </cell>
          <cell r="C698" t="str">
            <v>VAR_fout</v>
          </cell>
          <cell r="D698" t="str">
            <v>CO2_R</v>
          </cell>
          <cell r="F698">
            <v>0.14301325779952201</v>
          </cell>
          <cell r="G698">
            <v>0.33800492399013998</v>
          </cell>
          <cell r="H698">
            <v>0.27632318886851498</v>
          </cell>
          <cell r="I698">
            <v>0.27728527107927198</v>
          </cell>
          <cell r="J698">
            <v>0.185635706320634</v>
          </cell>
          <cell r="M698">
            <v>0.10305262340654101</v>
          </cell>
          <cell r="N698">
            <v>0.16834031809988201</v>
          </cell>
          <cell r="O698">
            <v>0.11772703566045201</v>
          </cell>
          <cell r="P698">
            <v>0.338796788651478</v>
          </cell>
        </row>
        <row r="699">
          <cell r="B699" t="str">
            <v>RHNS-CHPNGA</v>
          </cell>
          <cell r="C699" t="str">
            <v>VAR_fout</v>
          </cell>
          <cell r="D699" t="str">
            <v>RHNS_LTH_CHPNGA</v>
          </cell>
          <cell r="F699">
            <v>1.6100502267242666E-3</v>
          </cell>
          <cell r="G699">
            <v>2.7676003022317811E-3</v>
          </cell>
          <cell r="H699">
            <v>2.6948208797285328E-3</v>
          </cell>
          <cell r="I699">
            <v>2.6722340818621016E-3</v>
          </cell>
          <cell r="J699">
            <v>1.638463363736525E-3</v>
          </cell>
          <cell r="M699">
            <v>1.0130726654579857E-3</v>
          </cell>
          <cell r="N699">
            <v>1.6376176085341348E-3</v>
          </cell>
          <cell r="O699">
            <v>1.1125404418904853E-3</v>
          </cell>
          <cell r="P699">
            <v>3.2723687304341926E-3</v>
          </cell>
        </row>
        <row r="700">
          <cell r="B700" t="str">
            <v>RHNS-CHPNGA</v>
          </cell>
          <cell r="C700" t="str">
            <v>VAR_fout</v>
          </cell>
          <cell r="D700" t="str">
            <v>RHNS_NKEV_GAS_ELC_CHP</v>
          </cell>
          <cell r="F700">
            <v>6.7562054362985417E-4</v>
          </cell>
          <cell r="G700">
            <v>1.1794283136906554E-3</v>
          </cell>
          <cell r="H700">
            <v>1.1789841348812313E-3</v>
          </cell>
          <cell r="I700">
            <v>1.1794484498484274E-3</v>
          </cell>
          <cell r="J700">
            <v>7.2962821666392114E-4</v>
          </cell>
          <cell r="M700">
            <v>4.6633503648065965E-4</v>
          </cell>
          <cell r="N700">
            <v>7.5382397853158425E-4</v>
          </cell>
          <cell r="O700">
            <v>5.1212179071149296E-4</v>
          </cell>
          <cell r="P700">
            <v>1.5063284632157383E-3</v>
          </cell>
        </row>
        <row r="701">
          <cell r="B701" t="str">
            <v>RHNS-CHPNGA</v>
          </cell>
          <cell r="C701" t="str">
            <v>VAR_fin</v>
          </cell>
          <cell r="D701" t="str">
            <v>RNGA</v>
          </cell>
          <cell r="F701">
            <v>2.5356960602752198E-3</v>
          </cell>
          <cell r="G701">
            <v>5.9929951062081604E-3</v>
          </cell>
          <cell r="H701">
            <v>4.8993473203637278E-3</v>
          </cell>
          <cell r="I701">
            <v>4.9164055155899349E-3</v>
          </cell>
          <cell r="J701">
            <v>3.2914132326353532E-3</v>
          </cell>
          <cell r="M701">
            <v>1.8271741738748487E-3</v>
          </cell>
          <cell r="N701">
            <v>2.9847574131184711E-3</v>
          </cell>
          <cell r="O701">
            <v>2.0873587883058833E-3</v>
          </cell>
          <cell r="P701">
            <v>6.0070352597779804E-3</v>
          </cell>
        </row>
        <row r="702">
          <cell r="B702" t="str">
            <v>RHNS-CHPNGA</v>
          </cell>
          <cell r="C702" t="str">
            <v>VAR_ncap</v>
          </cell>
          <cell r="D702" t="str">
            <v>-</v>
          </cell>
          <cell r="F702">
            <v>1.04827985517414E-4</v>
          </cell>
          <cell r="M702">
            <v>4.7079669872393498E-5</v>
          </cell>
          <cell r="N702">
            <v>2.66796429987233E-5</v>
          </cell>
          <cell r="O702">
            <v>1.6352905148113899E-7</v>
          </cell>
          <cell r="P702">
            <v>8.0092405514808695E-5</v>
          </cell>
        </row>
        <row r="703">
          <cell r="B703" t="str">
            <v>RHNS-CHPNGA</v>
          </cell>
          <cell r="C703" t="str">
            <v>VAR_cap</v>
          </cell>
          <cell r="D703" t="str">
            <v>-</v>
          </cell>
          <cell r="F703">
            <v>1.04827985517414E-4</v>
          </cell>
          <cell r="G703">
            <v>1.04827985517414E-4</v>
          </cell>
          <cell r="H703">
            <v>1.04827985517414E-4</v>
          </cell>
          <cell r="I703">
            <v>1.048167367625845E-4</v>
          </cell>
          <cell r="J703">
            <v>6.4428566783238616E-5</v>
          </cell>
          <cell r="M703">
            <v>4.7079669872393498E-5</v>
          </cell>
          <cell r="N703">
            <v>7.3739994622999677E-5</v>
          </cell>
          <cell r="O703">
            <v>7.3847645600618551E-5</v>
          </cell>
          <cell r="P703">
            <v>1.5380911750437275E-4</v>
          </cell>
        </row>
        <row r="704">
          <cell r="B704" t="str">
            <v>ENUC_BEZ</v>
          </cell>
          <cell r="C704" t="str">
            <v>VAR_fout</v>
          </cell>
          <cell r="D704" t="str">
            <v>ELC</v>
          </cell>
          <cell r="E704">
            <v>20.224801361831879</v>
          </cell>
          <cell r="F704">
            <v>20.224792472088083</v>
          </cell>
          <cell r="G704">
            <v>12.618807275954781</v>
          </cell>
          <cell r="H704">
            <v>10.929165012349632</v>
          </cell>
        </row>
        <row r="705">
          <cell r="B705" t="str">
            <v>ENUC_BEZ</v>
          </cell>
          <cell r="C705" t="str">
            <v>VAR_fin</v>
          </cell>
          <cell r="D705" t="str">
            <v>URN</v>
          </cell>
          <cell r="E705">
            <v>60.972099130643166</v>
          </cell>
          <cell r="F705">
            <v>60.972072330560927</v>
          </cell>
          <cell r="G705">
            <v>38.042161916704636</v>
          </cell>
          <cell r="H705">
            <v>32.948364763953471</v>
          </cell>
        </row>
        <row r="706">
          <cell r="B706" t="str">
            <v>ENUC_BEZ</v>
          </cell>
          <cell r="C706" t="str">
            <v>VAR_cap</v>
          </cell>
          <cell r="D706" t="str">
            <v>-</v>
          </cell>
          <cell r="E706">
            <v>0.73</v>
          </cell>
          <cell r="F706">
            <v>0.72999978314667691</v>
          </cell>
          <cell r="G706">
            <v>0.47138859273137396</v>
          </cell>
          <cell r="H706">
            <v>0.39448070239109001</v>
          </cell>
        </row>
        <row r="707">
          <cell r="B707" t="str">
            <v>RHNM-CHPWOD</v>
          </cell>
          <cell r="C707" t="str">
            <v>VAR_fout</v>
          </cell>
          <cell r="D707" t="str">
            <v>RHNM_LTH_CHPWOD</v>
          </cell>
          <cell r="H707">
            <v>1.144767752844529E-3</v>
          </cell>
          <cell r="I707">
            <v>1.7507876155940833E-3</v>
          </cell>
          <cell r="J707">
            <v>6.3487951514722245E-3</v>
          </cell>
          <cell r="K707">
            <v>8.5731453026068813E-3</v>
          </cell>
          <cell r="L707">
            <v>3.5731849033598753E-3</v>
          </cell>
          <cell r="M707">
            <v>4.7568183043283961E-3</v>
          </cell>
          <cell r="N707">
            <v>6.5400079712506654E-3</v>
          </cell>
          <cell r="O707">
            <v>3.3875020693860652E-3</v>
          </cell>
          <cell r="P707">
            <v>4.8719191644660325E-3</v>
          </cell>
        </row>
        <row r="708">
          <cell r="B708" t="str">
            <v>RHNM-CHPWOD</v>
          </cell>
          <cell r="C708" t="str">
            <v>VAR_fout</v>
          </cell>
          <cell r="D708" t="str">
            <v>RHNM_KEV_WOD_ELC_CHP</v>
          </cell>
          <cell r="H708">
            <v>4.3034787745822037E-4</v>
          </cell>
          <cell r="I708">
            <v>6.581664554918496E-4</v>
          </cell>
          <cell r="J708">
            <v>2.3866766958312224E-3</v>
          </cell>
          <cell r="K708">
            <v>3.222867585979994E-3</v>
          </cell>
          <cell r="L708">
            <v>1.3432528433000997E-3</v>
          </cell>
          <cell r="M708">
            <v>1.7882113255160428E-3</v>
          </cell>
          <cell r="N708">
            <v>2.4585585521553414E-3</v>
          </cell>
          <cell r="O708">
            <v>1.2734498520099444E-3</v>
          </cell>
          <cell r="P708">
            <v>1.8314807229381554E-3</v>
          </cell>
        </row>
        <row r="709">
          <cell r="B709" t="str">
            <v>RHNM-CHPWOD</v>
          </cell>
          <cell r="C709" t="str">
            <v>VAR_fin</v>
          </cell>
          <cell r="D709" t="str">
            <v>RWOD</v>
          </cell>
          <cell r="H709">
            <v>2.0908579977995498E-3</v>
          </cell>
          <cell r="I709">
            <v>3.1443851556855733E-3</v>
          </cell>
          <cell r="J709">
            <v>9.4153757662856583E-3</v>
          </cell>
          <cell r="K709">
            <v>1.1865465611784384E-2</v>
          </cell>
          <cell r="L709">
            <v>4.9982794507054135E-3</v>
          </cell>
          <cell r="M709">
            <v>6.5490763708247754E-3</v>
          </cell>
          <cell r="N709">
            <v>9.2333452728075339E-3</v>
          </cell>
          <cell r="O709">
            <v>4.8019220565066467E-3</v>
          </cell>
          <cell r="P709">
            <v>8.1038790726292893E-3</v>
          </cell>
        </row>
        <row r="710">
          <cell r="B710" t="str">
            <v>RHNM-CHPWOD</v>
          </cell>
          <cell r="C710" t="str">
            <v>VAR_ncap</v>
          </cell>
          <cell r="D710" t="str">
            <v>-</v>
          </cell>
          <cell r="H710">
            <v>3.40279309625437E-5</v>
          </cell>
          <cell r="I710">
            <v>4.6929768209375498E-5</v>
          </cell>
          <cell r="J710">
            <v>1.0284694144562701E-4</v>
          </cell>
          <cell r="K710">
            <v>9.0051297588402795E-5</v>
          </cell>
          <cell r="L710">
            <v>2.8865610143696099E-6</v>
          </cell>
          <cell r="M710">
            <v>4.2354324177451303E-5</v>
          </cell>
          <cell r="N710">
            <v>1.4464834609890801E-4</v>
          </cell>
          <cell r="O710">
            <v>7.8097196291122E-7</v>
          </cell>
          <cell r="P710">
            <v>4.5904334978111397E-5</v>
          </cell>
        </row>
        <row r="711">
          <cell r="B711" t="str">
            <v>RHNM-CHPWOD</v>
          </cell>
          <cell r="C711" t="str">
            <v>VAR_cap</v>
          </cell>
          <cell r="D711" t="str">
            <v>-</v>
          </cell>
          <cell r="H711">
            <v>3.40279309625437E-5</v>
          </cell>
          <cell r="I711">
            <v>8.0899338356196535E-5</v>
          </cell>
          <cell r="J711">
            <v>1.7715003216745644E-4</v>
          </cell>
          <cell r="K711">
            <v>2.3973851764003229E-4</v>
          </cell>
          <cell r="L711">
            <v>1.8533244683661008E-4</v>
          </cell>
          <cell r="M711">
            <v>1.3719625526242515E-4</v>
          </cell>
          <cell r="N711">
            <v>1.8973434364052106E-4</v>
          </cell>
          <cell r="O711">
            <v>1.483029353949223E-4</v>
          </cell>
          <cell r="P711">
            <v>1.9101328074920177E-4</v>
          </cell>
        </row>
        <row r="712">
          <cell r="B712" t="str">
            <v>RHNM-SHSTG-CHPNGA</v>
          </cell>
          <cell r="C712" t="str">
            <v>VAR_fout</v>
          </cell>
          <cell r="D712" t="str">
            <v>AUX_RNM-CHPNGA_OUT</v>
          </cell>
          <cell r="E712">
            <v>1.9584717137043046E-4</v>
          </cell>
          <cell r="F712">
            <v>6.6851970996593163E-5</v>
          </cell>
          <cell r="G712">
            <v>2.2029947488569398E-3</v>
          </cell>
          <cell r="H712">
            <v>3.0560558304789402E-3</v>
          </cell>
          <cell r="I712">
            <v>3.2399034879664742E-3</v>
          </cell>
          <cell r="J712">
            <v>4.8681470825354201E-3</v>
          </cell>
          <cell r="K712">
            <v>3.7239064867104901E-4</v>
          </cell>
          <cell r="L712">
            <v>5.2199746449657235E-4</v>
          </cell>
          <cell r="M712">
            <v>1.8616307753584087E-3</v>
          </cell>
          <cell r="N712">
            <v>2.6577483335441022E-3</v>
          </cell>
          <cell r="O712">
            <v>2.6544580206801036E-3</v>
          </cell>
          <cell r="P712">
            <v>8.2750380362087532E-3</v>
          </cell>
        </row>
        <row r="713">
          <cell r="B713" t="str">
            <v>RHNM-SHSTG-CHPNGA</v>
          </cell>
          <cell r="C713" t="str">
            <v>VAR_fout</v>
          </cell>
          <cell r="D713" t="str">
            <v>RHNM_LTH_CHPNGA</v>
          </cell>
          <cell r="E713">
            <v>1.9584717137042992E-4</v>
          </cell>
          <cell r="F713">
            <v>6.6896538977257469E-5</v>
          </cell>
          <cell r="G713">
            <v>2.2052895350536637E-3</v>
          </cell>
          <cell r="H713">
            <v>3.0560558304789402E-3</v>
          </cell>
          <cell r="I713">
            <v>3.2428813404370249E-3</v>
          </cell>
          <cell r="J713">
            <v>4.8681470825353984E-3</v>
          </cell>
          <cell r="K713">
            <v>3.7269488939708649E-4</v>
          </cell>
          <cell r="L713">
            <v>5.219974644965718E-4</v>
          </cell>
          <cell r="M713">
            <v>1.861630775358407E-3</v>
          </cell>
          <cell r="N713">
            <v>2.6577483335440992E-3</v>
          </cell>
          <cell r="O713">
            <v>2.6544580206801015E-3</v>
          </cell>
          <cell r="P713">
            <v>8.2750380362087463E-3</v>
          </cell>
        </row>
        <row r="714">
          <cell r="B714" t="str">
            <v>RHNM-SHSTG-CHPNGA</v>
          </cell>
          <cell r="C714" t="str">
            <v>VAR_fin</v>
          </cell>
          <cell r="D714" t="str">
            <v>AUX_RNM-CHPNGA_IN</v>
          </cell>
          <cell r="E714">
            <v>1.534747015803341E-4</v>
          </cell>
          <cell r="F714">
            <v>8.9540330814560749E-5</v>
          </cell>
          <cell r="G714">
            <v>2.8474262533144078E-3</v>
          </cell>
          <cell r="H714">
            <v>3.8216611786564244E-3</v>
          </cell>
          <cell r="I714">
            <v>3.9327290414921702E-3</v>
          </cell>
          <cell r="J714">
            <v>5.7293478908850559E-3</v>
          </cell>
          <cell r="K714">
            <v>3.0313275050499789E-4</v>
          </cell>
          <cell r="L714">
            <v>4.2924620590792986E-4</v>
          </cell>
          <cell r="M714">
            <v>2.0705875469928469E-3</v>
          </cell>
          <cell r="N714">
            <v>2.9565528327327823E-3</v>
          </cell>
          <cell r="O714">
            <v>2.9518734539510532E-3</v>
          </cell>
          <cell r="P714">
            <v>9.1988410853168449E-3</v>
          </cell>
        </row>
        <row r="715">
          <cell r="B715" t="str">
            <v>RHNM-SHSTG-CHPNGA</v>
          </cell>
          <cell r="C715" t="str">
            <v>VAR_fin</v>
          </cell>
          <cell r="D715" t="str">
            <v>RHNM_LTH_CHPNGA</v>
          </cell>
          <cell r="E715">
            <v>1.534747015803341E-4</v>
          </cell>
          <cell r="F715">
            <v>8.9540330814560749E-5</v>
          </cell>
          <cell r="G715">
            <v>2.8474262533144078E-3</v>
          </cell>
          <cell r="H715">
            <v>3.8216611786564244E-3</v>
          </cell>
          <cell r="I715">
            <v>3.9327290414921702E-3</v>
          </cell>
          <cell r="J715">
            <v>5.7293478908850559E-3</v>
          </cell>
          <cell r="K715">
            <v>3.0313275050499789E-4</v>
          </cell>
          <cell r="L715">
            <v>4.2924620590792986E-4</v>
          </cell>
          <cell r="M715">
            <v>2.0705875469928469E-3</v>
          </cell>
          <cell r="N715">
            <v>2.9565528327327823E-3</v>
          </cell>
          <cell r="O715">
            <v>2.9518734539510532E-3</v>
          </cell>
          <cell r="P715">
            <v>9.1988410853168449E-3</v>
          </cell>
        </row>
        <row r="716">
          <cell r="B716" t="str">
            <v>RHNM-SHSTG-CHPNGA</v>
          </cell>
          <cell r="C716" t="str">
            <v>VAR_ncap</v>
          </cell>
          <cell r="D716" t="str">
            <v>-</v>
          </cell>
          <cell r="E716">
            <v>2.1287512418382399E-3</v>
          </cell>
          <cell r="F716">
            <v>6.1859320866113293E-5</v>
          </cell>
          <cell r="G716">
            <v>5.35174388171089E-5</v>
          </cell>
          <cell r="H716">
            <v>3.3506799864116002E-5</v>
          </cell>
          <cell r="I716">
            <v>1.76707631923893E-3</v>
          </cell>
          <cell r="J716">
            <v>1.5501803736840501E-4</v>
          </cell>
          <cell r="K716">
            <v>4.2254722530491301E-5</v>
          </cell>
          <cell r="L716">
            <v>2.3447674483983699E-3</v>
          </cell>
          <cell r="M716">
            <v>2.06676336629329E-4</v>
          </cell>
          <cell r="N716">
            <v>2.44194026428356E-3</v>
          </cell>
          <cell r="O716">
            <v>8.1789413321128001E-4</v>
          </cell>
          <cell r="P716">
            <v>5.1503556936421998E-3</v>
          </cell>
        </row>
        <row r="717">
          <cell r="B717" t="str">
            <v>RHNM-SHSTG-CHPNGA</v>
          </cell>
          <cell r="C717" t="str">
            <v>VAR_cap</v>
          </cell>
          <cell r="D717" t="str">
            <v>-</v>
          </cell>
          <cell r="E717">
            <v>2.1287512418382399E-3</v>
          </cell>
          <cell r="F717">
            <v>2.1871241940365346E-3</v>
          </cell>
          <cell r="G717">
            <v>2.2294276216497065E-3</v>
          </cell>
          <cell r="H717">
            <v>2.2315205511226734E-3</v>
          </cell>
          <cell r="I717">
            <v>2.3883560191462032E-3</v>
          </cell>
          <cell r="J717">
            <v>1.9377159236556106E-3</v>
          </cell>
          <cell r="K717">
            <v>1.9225554890821674E-3</v>
          </cell>
          <cell r="L717">
            <v>2.5075368999942591E-3</v>
          </cell>
          <cell r="M717">
            <v>2.5733792332007844E-3</v>
          </cell>
          <cell r="N717">
            <v>4.9508970644674818E-3</v>
          </cell>
          <cell r="O717">
            <v>3.7533277166243496E-3</v>
          </cell>
          <cell r="P717">
            <v>8.3712853651471946E-3</v>
          </cell>
        </row>
        <row r="718">
          <cell r="B718" t="str">
            <v>CT_CWODBDS</v>
          </cell>
          <cell r="C718" t="str">
            <v>VAR_fout</v>
          </cell>
          <cell r="D718" t="str">
            <v>BDS</v>
          </cell>
          <cell r="E718">
            <v>0.73033999822489915</v>
          </cell>
          <cell r="F718">
            <v>0.63726074419207956</v>
          </cell>
          <cell r="G718">
            <v>0.47845287240579176</v>
          </cell>
          <cell r="H718">
            <v>1.8892067727601923E-4</v>
          </cell>
          <cell r="I718">
            <v>4.3087015011098676E-4</v>
          </cell>
          <cell r="J718">
            <v>2.7587319195764655E-4</v>
          </cell>
          <cell r="K718">
            <v>1.2010900872012592E-4</v>
          </cell>
          <cell r="L718">
            <v>5.9682085642305133E-5</v>
          </cell>
          <cell r="M718">
            <v>6.5319580687862571E-5</v>
          </cell>
          <cell r="N718">
            <v>1.8239616087443344E-4</v>
          </cell>
          <cell r="O718">
            <v>7.1246419395453752E-5</v>
          </cell>
          <cell r="P718">
            <v>3.2071111838921472E-4</v>
          </cell>
        </row>
        <row r="719">
          <cell r="B719" t="str">
            <v>CT_CWODBDS</v>
          </cell>
          <cell r="C719" t="str">
            <v>VAR_fout</v>
          </cell>
          <cell r="D719" t="str">
            <v>LTH</v>
          </cell>
          <cell r="E719">
            <v>0.28483259930771027</v>
          </cell>
          <cell r="F719">
            <v>0.24853169023491037</v>
          </cell>
          <cell r="G719">
            <v>0.18659662023825865</v>
          </cell>
          <cell r="H719">
            <v>7.3679064137647393E-5</v>
          </cell>
          <cell r="I719">
            <v>1.6803935854328489E-4</v>
          </cell>
          <cell r="J719">
            <v>1.0759054486348189E-4</v>
          </cell>
          <cell r="K719">
            <v>4.6842513400849031E-5</v>
          </cell>
          <cell r="L719">
            <v>2.3276013400498961E-5</v>
          </cell>
          <cell r="M719">
            <v>2.5474636468266366E-5</v>
          </cell>
          <cell r="N719">
            <v>7.1134502741028983E-5</v>
          </cell>
          <cell r="O719">
            <v>2.7786103564226901E-5</v>
          </cell>
          <cell r="P719">
            <v>1.2507733617179352E-4</v>
          </cell>
        </row>
        <row r="720">
          <cell r="B720" t="str">
            <v>CT_CWODBDS</v>
          </cell>
          <cell r="C720" t="str">
            <v>VAR_fin</v>
          </cell>
          <cell r="D720" t="str">
            <v>CWOD</v>
          </cell>
          <cell r="E720">
            <v>2.081103824941847</v>
          </cell>
          <cell r="F720">
            <v>1.815874490575329</v>
          </cell>
          <cell r="G720">
            <v>1.3633514599203027</v>
          </cell>
          <cell r="H720">
            <v>5.3832946989801616E-4</v>
          </cell>
          <cell r="I720">
            <v>1.2277644927412576E-3</v>
          </cell>
          <cell r="J720">
            <v>7.8610066048331309E-4</v>
          </cell>
          <cell r="K720">
            <v>3.4225062034799834E-4</v>
          </cell>
          <cell r="L720">
            <v>1.7006410303774827E-4</v>
          </cell>
          <cell r="M720">
            <v>1.8612814517006431E-4</v>
          </cell>
          <cell r="N720">
            <v>5.197378604116982E-4</v>
          </cell>
          <cell r="O720">
            <v>2.0301667206734531E-4</v>
          </cell>
          <cell r="P720">
            <v>9.1386633185006614E-4</v>
          </cell>
        </row>
        <row r="721">
          <cell r="B721" t="str">
            <v>CT_CWODBDS</v>
          </cell>
          <cell r="C721" t="str">
            <v>VAR_fin</v>
          </cell>
          <cell r="D721" t="str">
            <v>CELC</v>
          </cell>
          <cell r="E721">
            <v>5.0758629876630462E-2</v>
          </cell>
          <cell r="F721">
            <v>4.4289621721349516E-2</v>
          </cell>
          <cell r="G721">
            <v>3.3252474632202537E-2</v>
          </cell>
          <cell r="H721">
            <v>1.312998707068334E-5</v>
          </cell>
          <cell r="I721">
            <v>2.9945475432713572E-5</v>
          </cell>
          <cell r="J721">
            <v>1.9173186841056421E-5</v>
          </cell>
          <cell r="K721">
            <v>8.3475761060487356E-6</v>
          </cell>
          <cell r="L721">
            <v>4.1479049521402059E-6</v>
          </cell>
          <cell r="M721">
            <v>4.5397108578064463E-6</v>
          </cell>
          <cell r="N721">
            <v>1.2676533180773131E-5</v>
          </cell>
          <cell r="O721">
            <v>4.9516261479840323E-6</v>
          </cell>
          <cell r="P721">
            <v>2.2289422728050406E-5</v>
          </cell>
        </row>
        <row r="722">
          <cell r="B722" t="str">
            <v>CT_CWODBDS</v>
          </cell>
          <cell r="C722" t="str">
            <v>VAR_ncap</v>
          </cell>
          <cell r="D722" t="str">
            <v>-</v>
          </cell>
          <cell r="E722">
            <v>1.5364258648667599E-7</v>
          </cell>
          <cell r="F722">
            <v>7.00166004281273E-8</v>
          </cell>
          <cell r="G722">
            <v>5.9911681395866296E-8</v>
          </cell>
          <cell r="H722">
            <v>1.12602155121639E-7</v>
          </cell>
          <cell r="I722">
            <v>2.38598673818461E-5</v>
          </cell>
          <cell r="J722">
            <v>1.55252765521921E-6</v>
          </cell>
          <cell r="K722">
            <v>1.2005331912427101E-6</v>
          </cell>
          <cell r="L722">
            <v>1.62574950714297E-5</v>
          </cell>
          <cell r="M722">
            <v>3.71148900844373E-6</v>
          </cell>
          <cell r="N722">
            <v>2.8330315200822899E-5</v>
          </cell>
          <cell r="O722">
            <v>6.6984486127483003E-7</v>
          </cell>
          <cell r="P722">
            <v>6.5609183175932296E-5</v>
          </cell>
        </row>
        <row r="723">
          <cell r="B723" t="str">
            <v>CT_CWODBDS</v>
          </cell>
          <cell r="C723" t="str">
            <v>VAR_cap</v>
          </cell>
          <cell r="D723" t="str">
            <v>-</v>
          </cell>
          <cell r="E723">
            <v>3.7873753441514987E-2</v>
          </cell>
          <cell r="F723">
            <v>3.3045530180068214E-2</v>
          </cell>
          <cell r="G723">
            <v>2.4810714434617007E-2</v>
          </cell>
          <cell r="H723">
            <v>3.7453313805037303E-5</v>
          </cell>
          <cell r="I723">
            <v>3.3234067487987462E-5</v>
          </cell>
          <cell r="J723">
            <v>2.5222952977466332E-5</v>
          </cell>
          <cell r="K723">
            <v>2.6253382987549299E-5</v>
          </cell>
          <cell r="L723">
            <v>4.219559768146E-5</v>
          </cell>
          <cell r="M723">
            <v>2.86378157114311E-5</v>
          </cell>
          <cell r="N723">
            <v>4.8650292224128959E-5</v>
          </cell>
          <cell r="O723">
            <v>4.7705102908588096E-5</v>
          </cell>
          <cell r="P723">
            <v>9.7051710921742526E-5</v>
          </cell>
        </row>
        <row r="724">
          <cell r="B724" t="str">
            <v>RHNS-EBAT</v>
          </cell>
          <cell r="C724" t="str">
            <v>VAR_fout</v>
          </cell>
          <cell r="D724" t="str">
            <v>RHNS_ELC</v>
          </cell>
          <cell r="E724">
            <v>8.0229358809886793E-4</v>
          </cell>
          <cell r="F724">
            <v>8.021277285480585E-4</v>
          </cell>
          <cell r="G724">
            <v>8.0424064565825701E-4</v>
          </cell>
          <cell r="H724">
            <v>2.1882671176721116E-2</v>
          </cell>
          <cell r="I724">
            <v>3.2881306628166809E-2</v>
          </cell>
          <cell r="J724">
            <v>2.4630321175510107E-2</v>
          </cell>
          <cell r="K724">
            <v>3.1769820575884331E-2</v>
          </cell>
          <cell r="L724">
            <v>4.4668624147766317E-2</v>
          </cell>
          <cell r="M724">
            <v>3.9381047373274573E-2</v>
          </cell>
          <cell r="N724">
            <v>5.6054337748408956E-2</v>
          </cell>
          <cell r="O724">
            <v>4.8394480974782411E-2</v>
          </cell>
          <cell r="P724">
            <v>6.9470966939201587E-2</v>
          </cell>
        </row>
        <row r="725">
          <cell r="B725" t="str">
            <v>RHNS-EBAT</v>
          </cell>
          <cell r="C725" t="str">
            <v>VAR_fout</v>
          </cell>
          <cell r="D725" t="str">
            <v>AUX_RHNS-EBAT_OUT</v>
          </cell>
          <cell r="E725">
            <v>8.022935880988689E-4</v>
          </cell>
          <cell r="F725">
            <v>8.0212772854805882E-4</v>
          </cell>
          <cell r="G725">
            <v>8.0424064565825788E-4</v>
          </cell>
          <cell r="H725">
            <v>2.1882671176721137E-2</v>
          </cell>
          <cell r="I725">
            <v>3.2881306628166844E-2</v>
          </cell>
          <cell r="J725">
            <v>2.4630321175510127E-2</v>
          </cell>
          <cell r="K725">
            <v>3.1769820575884358E-2</v>
          </cell>
          <cell r="L725">
            <v>4.4668624147766331E-2</v>
          </cell>
          <cell r="M725">
            <v>3.9381047373274601E-2</v>
          </cell>
          <cell r="N725">
            <v>5.6054337748409004E-2</v>
          </cell>
          <cell r="O725">
            <v>4.839448097478246E-2</v>
          </cell>
          <cell r="P725">
            <v>6.9470966939201628E-2</v>
          </cell>
        </row>
        <row r="726">
          <cell r="B726" t="str">
            <v>RHNS-EBAT</v>
          </cell>
          <cell r="C726" t="str">
            <v>VAR_fin</v>
          </cell>
          <cell r="D726" t="str">
            <v>RHNS_ELC</v>
          </cell>
          <cell r="E726">
            <v>8.8797583862138972E-4</v>
          </cell>
          <cell r="F726">
            <v>8.8798516183209502E-4</v>
          </cell>
          <cell r="G726">
            <v>8.8993598349835807E-4</v>
          </cell>
          <cell r="H726">
            <v>2.419969580134845E-2</v>
          </cell>
          <cell r="I726">
            <v>3.6362698488622731E-2</v>
          </cell>
          <cell r="J726">
            <v>2.7237935980525256E-2</v>
          </cell>
          <cell r="K726">
            <v>3.5133361199060971E-2</v>
          </cell>
          <cell r="L726">
            <v>4.9398637573882201E-2</v>
          </cell>
          <cell r="M726">
            <v>4.3550640556260865E-2</v>
          </cell>
          <cell r="N726">
            <v>6.1990202537218278E-2</v>
          </cell>
          <cell r="O726">
            <v>5.3518671933494161E-2</v>
          </cell>
          <cell r="P726">
            <v>7.6827264647703064E-2</v>
          </cell>
        </row>
        <row r="727">
          <cell r="B727" t="str">
            <v>RHNS-EBAT</v>
          </cell>
          <cell r="C727" t="str">
            <v>VAR_fin</v>
          </cell>
          <cell r="D727" t="str">
            <v>AUX_RHNS-EBAT_IN</v>
          </cell>
          <cell r="E727">
            <v>8.8797583862138972E-4</v>
          </cell>
          <cell r="F727">
            <v>8.8798516183209502E-4</v>
          </cell>
          <cell r="G727">
            <v>8.8993598349835807E-4</v>
          </cell>
          <cell r="H727">
            <v>2.419969580134845E-2</v>
          </cell>
          <cell r="I727">
            <v>3.6362698488622731E-2</v>
          </cell>
          <cell r="J727">
            <v>2.7237935980525256E-2</v>
          </cell>
          <cell r="K727">
            <v>3.5133361199060971E-2</v>
          </cell>
          <cell r="L727">
            <v>4.9398637573882201E-2</v>
          </cell>
          <cell r="M727">
            <v>4.3550640556260865E-2</v>
          </cell>
          <cell r="N727">
            <v>6.1990202537218278E-2</v>
          </cell>
          <cell r="O727">
            <v>5.3518671933494161E-2</v>
          </cell>
          <cell r="P727">
            <v>7.6827264647703064E-2</v>
          </cell>
        </row>
        <row r="728">
          <cell r="B728" t="str">
            <v>RHNS-EBAT</v>
          </cell>
          <cell r="C728" t="str">
            <v>VAR_ncap</v>
          </cell>
          <cell r="D728" t="str">
            <v>-</v>
          </cell>
          <cell r="E728">
            <v>3.25627206721128E-4</v>
          </cell>
          <cell r="F728">
            <v>5.2455620430308795E-7</v>
          </cell>
          <cell r="G728">
            <v>1.38289266123403E-6</v>
          </cell>
          <cell r="H728">
            <v>1.53904233722718E-2</v>
          </cell>
          <cell r="I728">
            <v>5.3254780393725604E-4</v>
          </cell>
          <cell r="J728">
            <v>7.9392516901708506E-3</v>
          </cell>
          <cell r="K728">
            <v>6.9797780698177703E-3</v>
          </cell>
          <cell r="L728">
            <v>8.6655998326244793E-3</v>
          </cell>
          <cell r="M728">
            <v>4.3294973879071698E-3</v>
          </cell>
          <cell r="N728">
            <v>1.41914872906452E-2</v>
          </cell>
          <cell r="O728">
            <v>4.8652627040766498E-3</v>
          </cell>
          <cell r="P728">
            <v>1.40136069249474E-2</v>
          </cell>
        </row>
        <row r="729">
          <cell r="B729" t="str">
            <v>RHNS-EBAT</v>
          </cell>
          <cell r="C729" t="str">
            <v>VAR_cap</v>
          </cell>
          <cell r="D729" t="str">
            <v>-</v>
          </cell>
          <cell r="E729">
            <v>3.2834893076232681E-4</v>
          </cell>
          <cell r="F729">
            <v>3.2870913271679095E-4</v>
          </cell>
          <cell r="G729">
            <v>3.2969350613996456E-4</v>
          </cell>
          <cell r="H729">
            <v>1.5629886964473646E-2</v>
          </cell>
          <cell r="I729">
            <v>1.5923401464058306E-2</v>
          </cell>
          <cell r="J729">
            <v>1.170344375559622E-2</v>
          </cell>
          <cell r="K729">
            <v>1.5194801136989461E-2</v>
          </cell>
          <cell r="L729">
            <v>1.8356660064461978E-2</v>
          </cell>
          <cell r="M729">
            <v>1.6134202127908823E-2</v>
          </cell>
          <cell r="N729">
            <v>2.2959897014768842E-2</v>
          </cell>
          <cell r="O729">
            <v>1.9822964990556701E-2</v>
          </cell>
          <cell r="P729">
            <v>2.8454920791216077E-2</v>
          </cell>
        </row>
        <row r="730">
          <cell r="B730" t="str">
            <v>G-INTC-EXP00-AT</v>
          </cell>
          <cell r="C730" t="str">
            <v>VAR_fout</v>
          </cell>
          <cell r="D730" t="str">
            <v>ELC_E-AT</v>
          </cell>
          <cell r="E730">
            <v>6.2295606047652266</v>
          </cell>
          <cell r="F730">
            <v>5.605933767036564E-4</v>
          </cell>
          <cell r="G730">
            <v>7.3389287286350748E-4</v>
          </cell>
          <cell r="H730">
            <v>1.8030551698847857E-4</v>
          </cell>
          <cell r="I730">
            <v>2.5890903351242334E-4</v>
          </cell>
          <cell r="J730">
            <v>2.3314211049436668E-4</v>
          </cell>
          <cell r="K730">
            <v>1.8137187741406837E-4</v>
          </cell>
          <cell r="L730">
            <v>1.662676862485451E-4</v>
          </cell>
          <cell r="M730">
            <v>1.0348757013300967E-4</v>
          </cell>
          <cell r="N730">
            <v>1.2643032679470379E-4</v>
          </cell>
          <cell r="O730">
            <v>1.2350046545275963E-4</v>
          </cell>
          <cell r="P730">
            <v>2.0540131876957367E-4</v>
          </cell>
        </row>
        <row r="731">
          <cell r="B731" t="str">
            <v>G-INTC-EXP00-AT</v>
          </cell>
          <cell r="C731" t="str">
            <v>VAR_fin</v>
          </cell>
          <cell r="D731" t="str">
            <v>ELC</v>
          </cell>
          <cell r="E731">
            <v>6.2295606047652266</v>
          </cell>
          <cell r="F731">
            <v>5.605933767036564E-4</v>
          </cell>
          <cell r="G731">
            <v>7.3389287286350748E-4</v>
          </cell>
          <cell r="H731">
            <v>1.8030551698847857E-4</v>
          </cell>
          <cell r="I731">
            <v>2.5890903351242334E-4</v>
          </cell>
          <cell r="J731">
            <v>2.3314211049436668E-4</v>
          </cell>
          <cell r="K731">
            <v>1.8137187741406837E-4</v>
          </cell>
          <cell r="L731">
            <v>1.662676862485451E-4</v>
          </cell>
          <cell r="M731">
            <v>1.0348757013300967E-4</v>
          </cell>
          <cell r="N731">
            <v>1.2643032679470379E-4</v>
          </cell>
          <cell r="O731">
            <v>1.2350046545275963E-4</v>
          </cell>
          <cell r="P731">
            <v>2.0540131876957367E-4</v>
          </cell>
        </row>
        <row r="732">
          <cell r="B732" t="str">
            <v>G-INTC-EXP00-AT</v>
          </cell>
          <cell r="C732" t="str">
            <v>VAR_ncap</v>
          </cell>
          <cell r="D732" t="str">
            <v>-</v>
          </cell>
          <cell r="E732">
            <v>3.1119082177368501E-7</v>
          </cell>
          <cell r="F732">
            <v>3.4333542012500598E-7</v>
          </cell>
          <cell r="G732">
            <v>4.7856739955767598E-7</v>
          </cell>
          <cell r="H732">
            <v>5.4485853358328096E-7</v>
          </cell>
          <cell r="I732">
            <v>6.7579537882226403E-7</v>
          </cell>
          <cell r="J732">
            <v>9.7352289640018995E-7</v>
          </cell>
          <cell r="K732">
            <v>9.8017734411002591E-7</v>
          </cell>
          <cell r="L732">
            <v>3.0422942563113498E-6</v>
          </cell>
          <cell r="M732">
            <v>3.3104279987846899E-6</v>
          </cell>
          <cell r="N732">
            <v>2.2749932060336399E-4</v>
          </cell>
        </row>
        <row r="733">
          <cell r="B733" t="str">
            <v>G-INTC-EXP00-AT</v>
          </cell>
          <cell r="C733" t="str">
            <v>VAR_cap</v>
          </cell>
          <cell r="D733" t="str">
            <v>-</v>
          </cell>
          <cell r="E733">
            <v>0.23315070600820798</v>
          </cell>
          <cell r="F733">
            <v>4.2475777841000095E-4</v>
          </cell>
          <cell r="G733">
            <v>4.2322741491984672E-4</v>
          </cell>
          <cell r="H733">
            <v>4.2109253383437739E-4</v>
          </cell>
          <cell r="I733">
            <v>4.1790823515608366E-4</v>
          </cell>
          <cell r="J733">
            <v>4.1421378444495005E-4</v>
          </cell>
          <cell r="K733">
            <v>4.1187168786649409E-4</v>
          </cell>
          <cell r="L733">
            <v>4.1007594185016316E-4</v>
          </cell>
          <cell r="M733">
            <v>4.0932858393838423E-4</v>
          </cell>
          <cell r="N733">
            <v>4.1641734350972293E-4</v>
          </cell>
          <cell r="O733">
            <v>4.2281466213922592E-4</v>
          </cell>
          <cell r="P733">
            <v>6.5768618495276598E-4</v>
          </cell>
        </row>
        <row r="734">
          <cell r="B734" t="str">
            <v>G-INTC-IMP00-DE</v>
          </cell>
          <cell r="C734" t="str">
            <v>VAR_fout</v>
          </cell>
          <cell r="D734" t="str">
            <v>ELC</v>
          </cell>
          <cell r="E734">
            <v>46.398478187871113</v>
          </cell>
          <cell r="F734">
            <v>28.853934289240488</v>
          </cell>
          <cell r="G734">
            <v>23.910477719499045</v>
          </cell>
          <cell r="H734">
            <v>30.022729599927739</v>
          </cell>
          <cell r="I734">
            <v>18.162887258393539</v>
          </cell>
          <cell r="J734">
            <v>24.96332098190037</v>
          </cell>
          <cell r="K734">
            <v>26.943492737158557</v>
          </cell>
          <cell r="L734">
            <v>18.932144737153777</v>
          </cell>
          <cell r="M734">
            <v>10.351859939054554</v>
          </cell>
          <cell r="N734">
            <v>1.3346207302288111</v>
          </cell>
          <cell r="O734">
            <v>2.635064000992786E-3</v>
          </cell>
          <cell r="P734">
            <v>5.0898359249242266E-3</v>
          </cell>
        </row>
        <row r="735">
          <cell r="B735" t="str">
            <v>G-INTC-IMP00-DE</v>
          </cell>
          <cell r="C735" t="str">
            <v>VAR_fin</v>
          </cell>
          <cell r="D735" t="str">
            <v>ELC_I-DE</v>
          </cell>
          <cell r="E735">
            <v>46.398478187871113</v>
          </cell>
          <cell r="F735">
            <v>28.853934289240488</v>
          </cell>
          <cell r="G735">
            <v>23.910477719499045</v>
          </cell>
          <cell r="H735">
            <v>30.022729599927739</v>
          </cell>
          <cell r="I735">
            <v>18.162887258393539</v>
          </cell>
          <cell r="J735">
            <v>24.96332098190037</v>
          </cell>
          <cell r="K735">
            <v>26.943492737158557</v>
          </cell>
          <cell r="L735">
            <v>18.932144737153777</v>
          </cell>
          <cell r="M735">
            <v>10.351859939054554</v>
          </cell>
          <cell r="N735">
            <v>1.3346207302288111</v>
          </cell>
          <cell r="O735">
            <v>2.635064000992786E-3</v>
          </cell>
          <cell r="P735">
            <v>5.0898359249242266E-3</v>
          </cell>
        </row>
        <row r="736">
          <cell r="B736" t="str">
            <v>G-INTC-IMP00-DE</v>
          </cell>
          <cell r="C736" t="str">
            <v>VAR_ncap</v>
          </cell>
          <cell r="D736" t="str">
            <v>-</v>
          </cell>
          <cell r="E736">
            <v>1.7717662014624701E-6</v>
          </cell>
          <cell r="F736">
            <v>1.7706590159376601E-6</v>
          </cell>
          <cell r="G736">
            <v>1.9956652934015402E-6</v>
          </cell>
          <cell r="H736">
            <v>2.4799482274594301E-6</v>
          </cell>
          <cell r="I736">
            <v>2.8794971155175502E-6</v>
          </cell>
          <cell r="J736">
            <v>3.0918987252770102E-6</v>
          </cell>
          <cell r="K736">
            <v>2.4213144993418199E-6</v>
          </cell>
          <cell r="L736">
            <v>1.0831674169145201E-5</v>
          </cell>
          <cell r="M736">
            <v>3.0799870790126498E-4</v>
          </cell>
          <cell r="N736">
            <v>3.5595344461135701E-4</v>
          </cell>
        </row>
        <row r="737">
          <cell r="B737" t="str">
            <v>G-INTC-IMP00-DE</v>
          </cell>
          <cell r="C737" t="str">
            <v>VAR_cap</v>
          </cell>
          <cell r="D737" t="str">
            <v>-</v>
          </cell>
          <cell r="E737">
            <v>2.0799105431364402</v>
          </cell>
          <cell r="F737">
            <v>2.0798594926371501</v>
          </cell>
          <cell r="G737">
            <v>2.0798562600159802</v>
          </cell>
          <cell r="H737">
            <v>2.0798560899065239</v>
          </cell>
          <cell r="I737">
            <v>2.0798568667773658</v>
          </cell>
          <cell r="J737">
            <v>2.0798565032868885</v>
          </cell>
          <cell r="K737">
            <v>2.079857493937519</v>
          </cell>
          <cell r="L737">
            <v>1.8422279991535193</v>
          </cell>
          <cell r="M737">
            <v>1.1761013652779222</v>
          </cell>
          <cell r="N737">
            <v>0.1894090771677478</v>
          </cell>
          <cell r="O737">
            <v>3.2174061067671671E-4</v>
          </cell>
          <cell r="P737">
            <v>6.7564445238686688E-4</v>
          </cell>
        </row>
        <row r="738">
          <cell r="B738" t="str">
            <v>RHEM-SHSTG-CHPWOD</v>
          </cell>
          <cell r="C738" t="str">
            <v>VAR_fout</v>
          </cell>
          <cell r="D738" t="str">
            <v>AUX_REM-CHPWOD_OUT</v>
          </cell>
          <cell r="E738">
            <v>1.7036775340536887E-4</v>
          </cell>
          <cell r="F738">
            <v>1.0725772147468878E-4</v>
          </cell>
          <cell r="G738">
            <v>1.8138679618040146E-4</v>
          </cell>
          <cell r="H738">
            <v>6.7724969182103285E-4</v>
          </cell>
          <cell r="I738">
            <v>7.1416051793320883E-4</v>
          </cell>
          <cell r="J738">
            <v>1.8959817904957894E-2</v>
          </cell>
          <cell r="K738">
            <v>6.0548610670059656E-2</v>
          </cell>
          <cell r="L738">
            <v>2.2370019266018837E-2</v>
          </cell>
          <cell r="M738">
            <v>2.2419783707384646E-2</v>
          </cell>
          <cell r="N738">
            <v>2.1191211258901249E-2</v>
          </cell>
          <cell r="O738">
            <v>2.1291625226224249E-2</v>
          </cell>
          <cell r="P738">
            <v>1.3551222433843092E-2</v>
          </cell>
        </row>
        <row r="739">
          <cell r="B739" t="str">
            <v>RHEM-SHSTG-CHPWOD</v>
          </cell>
          <cell r="C739" t="str">
            <v>VAR_fout</v>
          </cell>
          <cell r="D739" t="str">
            <v>RHEM_LTH_CHPWOD</v>
          </cell>
          <cell r="E739">
            <v>1.7036775340536836E-4</v>
          </cell>
          <cell r="F739">
            <v>1.0732922662233844E-4</v>
          </cell>
          <cell r="G739">
            <v>1.8157574075975593E-4</v>
          </cell>
          <cell r="H739">
            <v>6.7724969182103285E-4</v>
          </cell>
          <cell r="I739">
            <v>7.1481691546807272E-4</v>
          </cell>
          <cell r="J739">
            <v>1.8959817904957824E-2</v>
          </cell>
          <cell r="K739">
            <v>6.0598078489234368E-2</v>
          </cell>
          <cell r="L739">
            <v>2.2370019266018823E-2</v>
          </cell>
          <cell r="M739">
            <v>2.2419783707384636E-2</v>
          </cell>
          <cell r="N739">
            <v>2.1191211258901204E-2</v>
          </cell>
          <cell r="O739">
            <v>2.1291625226224225E-2</v>
          </cell>
          <cell r="P739">
            <v>1.3551222433843078E-2</v>
          </cell>
        </row>
        <row r="740">
          <cell r="B740" t="str">
            <v>RHEM-SHSTG-CHPWOD</v>
          </cell>
          <cell r="C740" t="str">
            <v>VAR_fin</v>
          </cell>
          <cell r="D740" t="str">
            <v>AUX_REM-CHPWOD_IN</v>
          </cell>
          <cell r="E740">
            <v>1.3370660502104822E-4</v>
          </cell>
          <cell r="F740">
            <v>4.3451262020536359E-5</v>
          </cell>
          <cell r="G740">
            <v>1.4097351815671807E-4</v>
          </cell>
          <cell r="H740">
            <v>8.4816332825877723E-4</v>
          </cell>
          <cell r="I740">
            <v>8.6851423405223227E-4</v>
          </cell>
          <cell r="J740">
            <v>2.2307885384080847E-2</v>
          </cell>
          <cell r="K740">
            <v>6.9258314709029503E-2</v>
          </cell>
          <cell r="L740">
            <v>2.485914535539915E-2</v>
          </cell>
          <cell r="M740">
            <v>2.4912991386764737E-2</v>
          </cell>
          <cell r="N740">
            <v>2.3548665749306349E-2</v>
          </cell>
          <cell r="O740">
            <v>2.3660144546037144E-2</v>
          </cell>
          <cell r="P740">
            <v>1.5061359709119612E-2</v>
          </cell>
        </row>
        <row r="741">
          <cell r="B741" t="str">
            <v>RHEM-SHSTG-CHPWOD</v>
          </cell>
          <cell r="C741" t="str">
            <v>VAR_fin</v>
          </cell>
          <cell r="D741" t="str">
            <v>RHEM_LTH_CHPWOD</v>
          </cell>
          <cell r="E741">
            <v>1.3370660502104822E-4</v>
          </cell>
          <cell r="F741">
            <v>4.3451262020536359E-5</v>
          </cell>
          <cell r="G741">
            <v>1.4097351815671807E-4</v>
          </cell>
          <cell r="H741">
            <v>8.4816332825877723E-4</v>
          </cell>
          <cell r="I741">
            <v>8.6851423405223227E-4</v>
          </cell>
          <cell r="J741">
            <v>2.2307885384080847E-2</v>
          </cell>
          <cell r="K741">
            <v>6.9258314709029503E-2</v>
          </cell>
          <cell r="L741">
            <v>2.485914535539915E-2</v>
          </cell>
          <cell r="M741">
            <v>2.4912991386764737E-2</v>
          </cell>
          <cell r="N741">
            <v>2.3548665749306349E-2</v>
          </cell>
          <cell r="O741">
            <v>2.3660144546037144E-2</v>
          </cell>
          <cell r="P741">
            <v>1.5061359709119612E-2</v>
          </cell>
        </row>
        <row r="742">
          <cell r="B742" t="str">
            <v>RHEM-SHSTG-CHPWOD</v>
          </cell>
          <cell r="C742" t="str">
            <v>VAR_ncap</v>
          </cell>
          <cell r="D742" t="str">
            <v>-</v>
          </cell>
          <cell r="E742">
            <v>1.5422938163411001E-3</v>
          </cell>
          <cell r="F742">
            <v>3.6564095358569603E-5</v>
          </cell>
          <cell r="G742">
            <v>5.4658651909812798E-5</v>
          </cell>
          <cell r="H742">
            <v>4.2977560672222901E-5</v>
          </cell>
          <cell r="I742">
            <v>2.2037453473728401E-3</v>
          </cell>
          <cell r="J742">
            <v>4.0188014746721998E-3</v>
          </cell>
          <cell r="K742">
            <v>6.5805252133307101E-3</v>
          </cell>
          <cell r="L742">
            <v>6.8107063008081303E-4</v>
          </cell>
          <cell r="M742">
            <v>1.7304424020762701E-3</v>
          </cell>
          <cell r="N742">
            <v>5.2447414925297399E-3</v>
          </cell>
          <cell r="O742">
            <v>7.1815959207395801E-4</v>
          </cell>
          <cell r="P742">
            <v>2.8408081891831199E-3</v>
          </cell>
        </row>
        <row r="743">
          <cell r="B743" t="str">
            <v>RHEM-SHSTG-CHPWOD</v>
          </cell>
          <cell r="C743" t="str">
            <v>VAR_cap</v>
          </cell>
          <cell r="D743" t="str">
            <v>-</v>
          </cell>
          <cell r="E743">
            <v>1.5422938163411001E-3</v>
          </cell>
          <cell r="F743">
            <v>1.5747522897980645E-3</v>
          </cell>
          <cell r="G743">
            <v>1.6185698809383549E-3</v>
          </cell>
          <cell r="H743">
            <v>1.643216731506106E-3</v>
          </cell>
          <cell r="I743">
            <v>2.6704023017837817E-3</v>
          </cell>
          <cell r="J743">
            <v>6.2422102808426978E-3</v>
          </cell>
          <cell r="K743">
            <v>1.2780486927758955E-2</v>
          </cell>
          <cell r="L743">
            <v>1.1236709718785884E-2</v>
          </cell>
          <cell r="M743">
            <v>8.6689159032462444E-3</v>
          </cell>
          <cell r="N743">
            <v>7.6188673042464758E-3</v>
          </cell>
          <cell r="O743">
            <v>7.2097918966865307E-3</v>
          </cell>
          <cell r="P743">
            <v>8.7647323524728052E-3</v>
          </cell>
        </row>
        <row r="744">
          <cell r="B744" t="str">
            <v>RHNM-CHPGFC</v>
          </cell>
          <cell r="C744" t="str">
            <v>VAR_fout</v>
          </cell>
          <cell r="D744" t="str">
            <v>CO2_R</v>
          </cell>
          <cell r="M744">
            <v>0.104049091522668</v>
          </cell>
          <cell r="N744">
            <v>0.21379274827504599</v>
          </cell>
          <cell r="O744">
            <v>0.140226056808475</v>
          </cell>
          <cell r="P744">
            <v>0.33089031798498098</v>
          </cell>
        </row>
        <row r="745">
          <cell r="B745" t="str">
            <v>RHNM-CHPGFC</v>
          </cell>
          <cell r="C745" t="str">
            <v>VAR_fout</v>
          </cell>
          <cell r="D745" t="str">
            <v>RHNM_NKEV_GAS_ELC_CHP</v>
          </cell>
          <cell r="M745">
            <v>8.3017892172341894E-4</v>
          </cell>
          <cell r="N745">
            <v>1.7057932043221785E-3</v>
          </cell>
          <cell r="O745">
            <v>1.1188249213442171E-3</v>
          </cell>
          <cell r="P745">
            <v>2.6400823243482563E-3</v>
          </cell>
        </row>
        <row r="746">
          <cell r="B746" t="str">
            <v>RHNM-CHPGFC</v>
          </cell>
          <cell r="C746" t="str">
            <v>VAR_fout</v>
          </cell>
          <cell r="D746" t="str">
            <v>RHNM_LTH_CHPNGA</v>
          </cell>
          <cell r="M746">
            <v>8.3017892172341894E-4</v>
          </cell>
          <cell r="N746">
            <v>1.7057932043221785E-3</v>
          </cell>
          <cell r="O746">
            <v>1.1188249213442171E-3</v>
          </cell>
          <cell r="P746">
            <v>2.6400823243482563E-3</v>
          </cell>
        </row>
        <row r="747">
          <cell r="B747" t="str">
            <v>RHNM-CHPGFC</v>
          </cell>
          <cell r="C747" t="str">
            <v>VAR_fin</v>
          </cell>
          <cell r="D747" t="str">
            <v>RNGA</v>
          </cell>
          <cell r="M747">
            <v>1.8448420482742641E-3</v>
          </cell>
          <cell r="N747">
            <v>3.7906515651603976E-3</v>
          </cell>
          <cell r="O747">
            <v>2.4862776029871496E-3</v>
          </cell>
          <cell r="P747">
            <v>5.866849609662785E-3</v>
          </cell>
        </row>
        <row r="748">
          <cell r="B748" t="str">
            <v>RHNM-CHPGFC</v>
          </cell>
          <cell r="C748" t="str">
            <v>VAR_ncap</v>
          </cell>
          <cell r="D748" t="str">
            <v>-</v>
          </cell>
          <cell r="M748">
            <v>1.00085924627306E-4</v>
          </cell>
          <cell r="N748">
            <v>7.2826400366182993E-5</v>
          </cell>
          <cell r="O748">
            <v>6.4384282878495604E-7</v>
          </cell>
          <cell r="P748">
            <v>1.38782985665675E-4</v>
          </cell>
        </row>
        <row r="749">
          <cell r="B749" t="str">
            <v>RHNM-CHPGFC</v>
          </cell>
          <cell r="C749" t="str">
            <v>VAR_cap</v>
          </cell>
          <cell r="D749" t="str">
            <v>-</v>
          </cell>
          <cell r="M749">
            <v>1.00085924627306E-4</v>
          </cell>
          <cell r="N749">
            <v>1.7282535604901282E-4</v>
          </cell>
          <cell r="O749">
            <v>1.7312629185059489E-4</v>
          </cell>
          <cell r="P749">
            <v>3.1126614011948674E-4</v>
          </cell>
        </row>
        <row r="750">
          <cell r="B750" t="str">
            <v>G-INTC-EXP00-FR</v>
          </cell>
          <cell r="C750" t="str">
            <v>VAR_fout</v>
          </cell>
          <cell r="D750" t="str">
            <v>ELC_E-FR</v>
          </cell>
          <cell r="E750">
            <v>12.753361374259702</v>
          </cell>
          <cell r="F750">
            <v>4.1278713877251899E-4</v>
          </cell>
          <cell r="G750">
            <v>4.1606683822544347E-4</v>
          </cell>
          <cell r="H750">
            <v>3.5694273255527969E-4</v>
          </cell>
          <cell r="I750">
            <v>4.740561685570612E-4</v>
          </cell>
          <cell r="J750">
            <v>2.9319859696870878E-4</v>
          </cell>
          <cell r="K750">
            <v>2.3445917027134546E-4</v>
          </cell>
          <cell r="L750">
            <v>2.8936300544788103E-4</v>
          </cell>
          <cell r="M750">
            <v>3.1519690128352417E-4</v>
          </cell>
          <cell r="N750">
            <v>4.8603023200552973E-4</v>
          </cell>
          <cell r="O750">
            <v>4.8388262075240785E-4</v>
          </cell>
          <cell r="P750">
            <v>1.0514073167306017E-3</v>
          </cell>
        </row>
        <row r="751">
          <cell r="B751" t="str">
            <v>G-INTC-EXP00-FR</v>
          </cell>
          <cell r="C751" t="str">
            <v>VAR_fin</v>
          </cell>
          <cell r="D751" t="str">
            <v>ELC</v>
          </cell>
          <cell r="E751">
            <v>12.753361374259702</v>
          </cell>
          <cell r="F751">
            <v>4.1278713877251899E-4</v>
          </cell>
          <cell r="G751">
            <v>4.1606683822544347E-4</v>
          </cell>
          <cell r="H751">
            <v>3.5694273255527969E-4</v>
          </cell>
          <cell r="I751">
            <v>4.740561685570612E-4</v>
          </cell>
          <cell r="J751">
            <v>2.9319859696870878E-4</v>
          </cell>
          <cell r="K751">
            <v>2.3445917027134546E-4</v>
          </cell>
          <cell r="L751">
            <v>2.8936300544788103E-4</v>
          </cell>
          <cell r="M751">
            <v>3.1519690128352417E-4</v>
          </cell>
          <cell r="N751">
            <v>4.8603023200552973E-4</v>
          </cell>
          <cell r="O751">
            <v>4.8388262075240785E-4</v>
          </cell>
          <cell r="P751">
            <v>1.0514073167306017E-3</v>
          </cell>
        </row>
        <row r="752">
          <cell r="B752" t="str">
            <v>G-INTC-EXP00-FR</v>
          </cell>
          <cell r="C752" t="str">
            <v>VAR_ncap</v>
          </cell>
          <cell r="D752" t="str">
            <v>-</v>
          </cell>
          <cell r="E752">
            <v>1.9303114428974498E-6</v>
          </cell>
          <cell r="F752">
            <v>1.56870991886654E-6</v>
          </cell>
          <cell r="G752">
            <v>1.8765233743591001E-6</v>
          </cell>
          <cell r="H752">
            <v>2.2630005353016099E-6</v>
          </cell>
          <cell r="I752">
            <v>2.5927689565973598E-6</v>
          </cell>
          <cell r="J752">
            <v>4.06741909785219E-6</v>
          </cell>
          <cell r="K752">
            <v>2.64127758686464E-6</v>
          </cell>
          <cell r="L752">
            <v>3.5690318430438199E-5</v>
          </cell>
          <cell r="M752">
            <v>9.8101119871094806E-6</v>
          </cell>
          <cell r="N752">
            <v>3.8910428871313498E-4</v>
          </cell>
        </row>
        <row r="753">
          <cell r="B753" t="str">
            <v>G-INTC-EXP00-FR</v>
          </cell>
          <cell r="C753" t="str">
            <v>VAR_cap</v>
          </cell>
          <cell r="D753" t="str">
            <v>-</v>
          </cell>
          <cell r="E753">
            <v>1.2999965223493946</v>
          </cell>
          <cell r="F753">
            <v>3.399885543200476E-4</v>
          </cell>
          <cell r="G753">
            <v>3.353767256699669E-4</v>
          </cell>
          <cell r="H753">
            <v>3.3470003847546614E-4</v>
          </cell>
          <cell r="I753">
            <v>3.3608603492818467E-4</v>
          </cell>
          <cell r="J753">
            <v>3.3543161527149756E-4</v>
          </cell>
          <cell r="K753">
            <v>3.3644353283079909E-4</v>
          </cell>
          <cell r="L753">
            <v>3.3805420068588887E-4</v>
          </cell>
          <cell r="M753">
            <v>3.3869906520078708E-4</v>
          </cell>
          <cell r="N753">
            <v>3.7518146972459476E-4</v>
          </cell>
          <cell r="O753">
            <v>3.8033992091035529E-4</v>
          </cell>
          <cell r="P753">
            <v>7.6757256478354741E-4</v>
          </cell>
        </row>
        <row r="754">
          <cell r="B754" t="str">
            <v>RHNM-EBAT</v>
          </cell>
          <cell r="C754" t="str">
            <v>VAR_fout</v>
          </cell>
          <cell r="D754" t="str">
            <v>RHNM_ELC</v>
          </cell>
          <cell r="E754">
            <v>8.0215640557491582E-4</v>
          </cell>
          <cell r="F754">
            <v>8.0198775147718689E-4</v>
          </cell>
          <cell r="G754">
            <v>8.0388234417120511E-4</v>
          </cell>
          <cell r="H754">
            <v>2.7369367422151292E-2</v>
          </cell>
          <cell r="I754">
            <v>5.1521936228165033E-2</v>
          </cell>
          <cell r="J754">
            <v>4.7492256260336381E-2</v>
          </cell>
          <cell r="K754">
            <v>3.6086177980853562E-2</v>
          </cell>
          <cell r="L754">
            <v>5.2692033855528023E-2</v>
          </cell>
          <cell r="M754">
            <v>5.3927070596350331E-2</v>
          </cell>
          <cell r="N754">
            <v>5.6379835039101413E-2</v>
          </cell>
          <cell r="O754">
            <v>4.8379193983330154E-2</v>
          </cell>
          <cell r="P754">
            <v>6.9606305848119721E-2</v>
          </cell>
        </row>
        <row r="755">
          <cell r="B755" t="str">
            <v>RHNM-EBAT</v>
          </cell>
          <cell r="C755" t="str">
            <v>VAR_fout</v>
          </cell>
          <cell r="D755" t="str">
            <v>AUX_RHNM-EBAT_OUT</v>
          </cell>
          <cell r="E755">
            <v>8.0215640557491637E-4</v>
          </cell>
          <cell r="F755">
            <v>8.0198775147718754E-4</v>
          </cell>
          <cell r="G755">
            <v>8.0388234417120576E-4</v>
          </cell>
          <cell r="H755">
            <v>2.7369367422151316E-2</v>
          </cell>
          <cell r="I755">
            <v>5.1521936228165081E-2</v>
          </cell>
          <cell r="J755">
            <v>4.7492256260336423E-2</v>
          </cell>
          <cell r="K755">
            <v>3.608617798085359E-2</v>
          </cell>
          <cell r="L755">
            <v>5.2692033855528099E-2</v>
          </cell>
          <cell r="M755">
            <v>5.3927070596350393E-2</v>
          </cell>
          <cell r="N755">
            <v>5.6379835039101482E-2</v>
          </cell>
          <cell r="O755">
            <v>4.8379193983330175E-2</v>
          </cell>
          <cell r="P755">
            <v>6.9606305848119804E-2</v>
          </cell>
        </row>
        <row r="756">
          <cell r="B756" t="str">
            <v>RHNM-EBAT</v>
          </cell>
          <cell r="C756" t="str">
            <v>VAR_fin</v>
          </cell>
          <cell r="D756" t="str">
            <v>RHNM_ELC</v>
          </cell>
          <cell r="E756">
            <v>8.8782413329755491E-4</v>
          </cell>
          <cell r="F756">
            <v>8.8783036611711952E-4</v>
          </cell>
          <cell r="G756">
            <v>8.8953975049732971E-4</v>
          </cell>
          <cell r="H756">
            <v>3.0267239819171957E-2</v>
          </cell>
          <cell r="I756">
            <v>5.6976714540723832E-2</v>
          </cell>
          <cell r="J756">
            <v>5.2520145424712401E-2</v>
          </cell>
          <cell r="K756">
            <v>3.9906668540226821E-2</v>
          </cell>
          <cell r="L756">
            <v>5.8271443916482757E-2</v>
          </cell>
          <cell r="M756">
            <v>5.9636579059348903E-2</v>
          </cell>
          <cell r="N756">
            <v>6.235015917980917E-2</v>
          </cell>
          <cell r="O756">
            <v>5.3501766890669405E-2</v>
          </cell>
          <cell r="P756">
            <v>7.6976931956112674E-2</v>
          </cell>
        </row>
        <row r="757">
          <cell r="B757" t="str">
            <v>RHNM-EBAT</v>
          </cell>
          <cell r="C757" t="str">
            <v>VAR_fin</v>
          </cell>
          <cell r="D757" t="str">
            <v>AUX_RHNM-EBAT_IN</v>
          </cell>
          <cell r="E757">
            <v>8.8782413329755491E-4</v>
          </cell>
          <cell r="F757">
            <v>8.8783036611711952E-4</v>
          </cell>
          <cell r="G757">
            <v>8.8953975049732971E-4</v>
          </cell>
          <cell r="H757">
            <v>3.0267239819171957E-2</v>
          </cell>
          <cell r="I757">
            <v>5.6976714540723832E-2</v>
          </cell>
          <cell r="J757">
            <v>5.2520145424712401E-2</v>
          </cell>
          <cell r="K757">
            <v>3.9906668540226821E-2</v>
          </cell>
          <cell r="L757">
            <v>5.8271443916482757E-2</v>
          </cell>
          <cell r="M757">
            <v>5.9636579059348903E-2</v>
          </cell>
          <cell r="N757">
            <v>6.235015917980917E-2</v>
          </cell>
          <cell r="O757">
            <v>5.3501766890669405E-2</v>
          </cell>
          <cell r="P757">
            <v>7.6976931956112674E-2</v>
          </cell>
        </row>
        <row r="758">
          <cell r="B758" t="str">
            <v>RHNM-EBAT</v>
          </cell>
          <cell r="C758" t="str">
            <v>VAR_ncap</v>
          </cell>
          <cell r="D758" t="str">
            <v>-</v>
          </cell>
          <cell r="E758">
            <v>3.2557238630888402E-4</v>
          </cell>
          <cell r="F758">
            <v>5.2420144732519898E-7</v>
          </cell>
          <cell r="G758">
            <v>1.3795718315481001E-6</v>
          </cell>
          <cell r="H758">
            <v>2.06171293455223E-2</v>
          </cell>
          <cell r="I758">
            <v>2.3821276899128599E-3</v>
          </cell>
          <cell r="J758">
            <v>1.46800019186255E-2</v>
          </cell>
          <cell r="K758">
            <v>1.46749260585397E-3</v>
          </cell>
          <cell r="L758">
            <v>1.51839974984639E-2</v>
          </cell>
          <cell r="M758">
            <v>6.24922893869882E-3</v>
          </cell>
          <cell r="N758">
            <v>9.0654132446891696E-3</v>
          </cell>
          <cell r="O758">
            <v>9.6450383620228699E-3</v>
          </cell>
          <cell r="P758">
            <v>1.2748659176550801E-2</v>
          </cell>
        </row>
        <row r="759">
          <cell r="B759" t="str">
            <v>RHNM-EBAT</v>
          </cell>
          <cell r="C759" t="str">
            <v>VAR_cap</v>
          </cell>
          <cell r="D759" t="str">
            <v>-</v>
          </cell>
          <cell r="E759">
            <v>3.2829391747665146E-4</v>
          </cell>
          <cell r="F759">
            <v>3.2865167795720259E-4</v>
          </cell>
          <cell r="G759">
            <v>3.296458287821887E-4</v>
          </cell>
          <cell r="H759">
            <v>2.085655311327099E-2</v>
          </cell>
          <cell r="I759">
            <v>2.2999685700314569E-2</v>
          </cell>
          <cell r="J759">
            <v>2.1391366345236352E-2</v>
          </cell>
          <cell r="K759">
            <v>1.7382292348537432E-2</v>
          </cell>
          <cell r="L759">
            <v>2.1665394486432406E-2</v>
          </cell>
          <cell r="M759">
            <v>2.2092843859621111E-2</v>
          </cell>
          <cell r="N759">
            <v>2.3093214716077892E-2</v>
          </cell>
          <cell r="O759">
            <v>1.9816693883967861E-2</v>
          </cell>
          <cell r="P759">
            <v>2.8510351009456168E-2</v>
          </cell>
        </row>
        <row r="760">
          <cell r="B760" t="str">
            <v>ITOT-CHPWST</v>
          </cell>
          <cell r="C760" t="str">
            <v>VAR_fout</v>
          </cell>
          <cell r="D760" t="str">
            <v>ITOT_LTH_CHP</v>
          </cell>
          <cell r="E760">
            <v>1.9348282210396626</v>
          </cell>
          <cell r="F760">
            <v>1.8587798418826846</v>
          </cell>
          <cell r="G760">
            <v>2.5502931894913932</v>
          </cell>
          <cell r="H760">
            <v>2.2433333351697389</v>
          </cell>
          <cell r="I760">
            <v>1.9426698471410786</v>
          </cell>
          <cell r="J760">
            <v>1.5115195672078854</v>
          </cell>
          <cell r="K760">
            <v>6.7672466535872208E-4</v>
          </cell>
          <cell r="L760">
            <v>2.3906758609420846E-4</v>
          </cell>
          <cell r="M760">
            <v>4.0844458879021563E-4</v>
          </cell>
          <cell r="N760">
            <v>2.9724716860483842E-4</v>
          </cell>
          <cell r="O760">
            <v>3.9958937561596113E-4</v>
          </cell>
          <cell r="P760">
            <v>2.1197134374885255E-4</v>
          </cell>
        </row>
        <row r="761">
          <cell r="B761" t="str">
            <v>ITOT-CHPWST</v>
          </cell>
          <cell r="C761" t="str">
            <v>VAR_fout</v>
          </cell>
          <cell r="D761" t="str">
            <v>ITOT_KEV_WST_ELC_CHP</v>
          </cell>
          <cell r="E761">
            <v>0.23004578884735283</v>
          </cell>
          <cell r="F761">
            <v>0.23015913060345219</v>
          </cell>
          <cell r="G761">
            <v>0.33670675497291769</v>
          </cell>
          <cell r="H761">
            <v>0.33294594029395691</v>
          </cell>
          <cell r="I761">
            <v>0.32918602487824378</v>
          </cell>
          <cell r="J761">
            <v>0.29842210242756184</v>
          </cell>
          <cell r="K761">
            <v>1.6003352545948391E-4</v>
          </cell>
          <cell r="L761">
            <v>7.0474692840956282E-5</v>
          </cell>
          <cell r="M761">
            <v>1.2040531051414868E-4</v>
          </cell>
          <cell r="N761">
            <v>8.7625442024645214E-5</v>
          </cell>
          <cell r="O761">
            <v>1.1779488373612936E-4</v>
          </cell>
          <cell r="P761">
            <v>6.248699619152189E-5</v>
          </cell>
        </row>
        <row r="762">
          <cell r="B762" t="str">
            <v>ITOT-CHPWST</v>
          </cell>
          <cell r="C762" t="str">
            <v>VAR_fout</v>
          </cell>
          <cell r="D762" t="str">
            <v>CO2_I</v>
          </cell>
          <cell r="E762">
            <v>344.47051225656003</v>
          </cell>
          <cell r="F762">
            <v>344.64577695524798</v>
          </cell>
          <cell r="G762">
            <v>504.196392689812</v>
          </cell>
          <cell r="H762">
            <v>498.564818132124</v>
          </cell>
          <cell r="I762">
            <v>492.93459016246601</v>
          </cell>
          <cell r="J762">
            <v>446.86762389126602</v>
          </cell>
          <cell r="K762">
            <v>0.23963976087321101</v>
          </cell>
          <cell r="L762">
            <v>0.105531253476607</v>
          </cell>
          <cell r="M762">
            <v>0.18029909505918101</v>
          </cell>
          <cell r="N762">
            <v>0.13121338115188599</v>
          </cell>
          <cell r="O762">
            <v>0.176390151310891</v>
          </cell>
          <cell r="P762">
            <v>9.3570199006911603E-2</v>
          </cell>
        </row>
        <row r="763">
          <cell r="B763" t="str">
            <v>ITOT-CHPWST</v>
          </cell>
          <cell r="C763" t="str">
            <v>VAR_fin</v>
          </cell>
          <cell r="D763" t="str">
            <v>IWST</v>
          </cell>
          <cell r="E763">
            <v>3.711966726902594</v>
          </cell>
          <cell r="F763">
            <v>3.7138553551212095</v>
          </cell>
          <cell r="G763">
            <v>5.4331507832953871</v>
          </cell>
          <cell r="H763">
            <v>5.3724657126306461</v>
          </cell>
          <cell r="I763">
            <v>5.3117951526127847</v>
          </cell>
          <cell r="J763">
            <v>4.8153838781386371</v>
          </cell>
          <cell r="K763">
            <v>2.5823250094096054E-3</v>
          </cell>
          <cell r="L763">
            <v>1.1371902314289513E-3</v>
          </cell>
          <cell r="M763">
            <v>1.942878179517037E-3</v>
          </cell>
          <cell r="N763">
            <v>1.4139372968953305E-3</v>
          </cell>
          <cell r="O763">
            <v>1.9007559408501238E-3</v>
          </cell>
          <cell r="P763">
            <v>1.0082995582641344E-3</v>
          </cell>
        </row>
        <row r="764">
          <cell r="B764" t="str">
            <v>ITOT-CHPWST</v>
          </cell>
          <cell r="C764" t="str">
            <v>VAR_ncap</v>
          </cell>
          <cell r="D764" t="str">
            <v>-</v>
          </cell>
          <cell r="F764">
            <v>2.6684935785923301E-7</v>
          </cell>
          <cell r="G764">
            <v>8.9043384527943504E-7</v>
          </cell>
          <cell r="H764">
            <v>1.55033296034006E-3</v>
          </cell>
          <cell r="I764">
            <v>4.9996694622473801E-3</v>
          </cell>
          <cell r="J764">
            <v>1.57355908523027E-7</v>
          </cell>
          <cell r="K764">
            <v>1.4136494831583899E-7</v>
          </cell>
          <cell r="L764">
            <v>2.1911475021965201E-7</v>
          </cell>
          <cell r="M764">
            <v>1.4496292885809099E-7</v>
          </cell>
          <cell r="N764">
            <v>8.6686491563871399E-7</v>
          </cell>
          <cell r="O764">
            <v>3.0216768460036602E-5</v>
          </cell>
          <cell r="P764">
            <v>1.49964090678139E-5</v>
          </cell>
        </row>
        <row r="765">
          <cell r="B765" t="str">
            <v>ITOT-CHPWST</v>
          </cell>
          <cell r="C765" t="str">
            <v>VAR_cap</v>
          </cell>
          <cell r="D765" t="str">
            <v>-</v>
          </cell>
          <cell r="E765">
            <v>4.861932431175299E-2</v>
          </cell>
          <cell r="F765">
            <v>1.3699044906892062E-2</v>
          </cell>
          <cell r="G765">
            <v>1.3699376121594539E-2</v>
          </cell>
          <cell r="H765">
            <v>1.3545879251518001E-2</v>
          </cell>
          <cell r="I765">
            <v>1.3392787904518077E-2</v>
          </cell>
          <cell r="J765">
            <v>1.2588506635426776E-2</v>
          </cell>
          <cell r="K765">
            <v>6.0740684198160033E-5</v>
          </cell>
          <cell r="L765">
            <v>5.774248676736031E-5</v>
          </cell>
          <cell r="M765">
            <v>5.615084167149946E-5</v>
          </cell>
          <cell r="N765">
            <v>5.6391985566019674E-5</v>
          </cell>
          <cell r="O765">
            <v>4.1011340594249938E-5</v>
          </cell>
          <cell r="P765">
            <v>4.6170247122469007E-5</v>
          </cell>
        </row>
        <row r="766">
          <cell r="B766" t="str">
            <v>CAES-EBAT</v>
          </cell>
          <cell r="C766" t="str">
            <v>VAR_fout</v>
          </cell>
          <cell r="D766" t="str">
            <v>ELC13</v>
          </cell>
          <cell r="E766">
            <v>9.4531684625840079E-2</v>
          </cell>
          <cell r="F766">
            <v>8.249023186143626E-3</v>
          </cell>
          <cell r="G766">
            <v>8.9055647403052038E-2</v>
          </cell>
          <cell r="H766">
            <v>4.5342003082064722E-2</v>
          </cell>
          <cell r="I766">
            <v>4.7985199740476783E-2</v>
          </cell>
          <cell r="J766">
            <v>2.975036256041598E-2</v>
          </cell>
          <cell r="K766">
            <v>2.9185392262135925E-2</v>
          </cell>
          <cell r="L766">
            <v>9.4434553202778312E-2</v>
          </cell>
          <cell r="M766">
            <v>9.4488764591140167E-2</v>
          </cell>
          <cell r="N766">
            <v>9.4492911151525152E-2</v>
          </cell>
          <cell r="O766">
            <v>9.449423554618587E-2</v>
          </cell>
          <cell r="P766">
            <v>9.4503054585194132E-2</v>
          </cell>
        </row>
        <row r="767">
          <cell r="B767" t="str">
            <v>CAES-EBAT</v>
          </cell>
          <cell r="C767" t="str">
            <v>VAR_fout</v>
          </cell>
          <cell r="D767" t="str">
            <v>AUX_CAES_OUT</v>
          </cell>
          <cell r="E767">
            <v>9.4531684625839982E-2</v>
          </cell>
          <cell r="F767">
            <v>8.249023186143619E-3</v>
          </cell>
          <cell r="G767">
            <v>8.9055647403051968E-2</v>
          </cell>
          <cell r="H767">
            <v>4.5342003082064673E-2</v>
          </cell>
          <cell r="I767">
            <v>4.7985199740476742E-2</v>
          </cell>
          <cell r="J767">
            <v>2.9750362560415938E-2</v>
          </cell>
          <cell r="K767">
            <v>2.9185392262135894E-2</v>
          </cell>
          <cell r="L767">
            <v>9.4434553202778243E-2</v>
          </cell>
          <cell r="M767">
            <v>9.4488764591140056E-2</v>
          </cell>
          <cell r="N767">
            <v>9.4492911151525097E-2</v>
          </cell>
          <cell r="O767">
            <v>9.4494235546185787E-2</v>
          </cell>
          <cell r="P767">
            <v>9.4503054585194049E-2</v>
          </cell>
        </row>
        <row r="768">
          <cell r="B768" t="str">
            <v>CAES-EBAT</v>
          </cell>
          <cell r="C768" t="str">
            <v>VAR_fin</v>
          </cell>
          <cell r="D768" t="str">
            <v>ELC13</v>
          </cell>
          <cell r="E768">
            <v>0.13506021581948913</v>
          </cell>
          <cell r="F768">
            <v>1.1785168651178849E-2</v>
          </cell>
          <cell r="G768">
            <v>0.12722306194359084</v>
          </cell>
          <cell r="H768">
            <v>6.4775100004488592E-2</v>
          </cell>
          <cell r="I768">
            <v>6.855163473140162E-2</v>
          </cell>
          <cell r="J768">
            <v>4.2501149331852603E-2</v>
          </cell>
          <cell r="K768">
            <v>4.1694250181443425E-2</v>
          </cell>
          <cell r="L768">
            <v>0.13490806365920846</v>
          </cell>
          <cell r="M768">
            <v>0.13498540663606196</v>
          </cell>
          <cell r="N768">
            <v>0.13499145820530009</v>
          </cell>
          <cell r="O768">
            <v>0.13499310239085002</v>
          </cell>
          <cell r="P768">
            <v>0.13500604570505603</v>
          </cell>
        </row>
        <row r="769">
          <cell r="B769" t="str">
            <v>CAES-EBAT</v>
          </cell>
          <cell r="C769" t="str">
            <v>VAR_fin</v>
          </cell>
          <cell r="D769" t="str">
            <v>AUX_CAES_IN</v>
          </cell>
          <cell r="E769">
            <v>0.13506021581948913</v>
          </cell>
          <cell r="F769">
            <v>1.1785168651178849E-2</v>
          </cell>
          <cell r="G769">
            <v>0.12722306194359084</v>
          </cell>
          <cell r="H769">
            <v>6.4775100004488592E-2</v>
          </cell>
          <cell r="I769">
            <v>6.855163473140162E-2</v>
          </cell>
          <cell r="J769">
            <v>4.2501149331852603E-2</v>
          </cell>
          <cell r="K769">
            <v>4.1694250181443425E-2</v>
          </cell>
          <cell r="L769">
            <v>0.13490806365920846</v>
          </cell>
          <cell r="M769">
            <v>0.13498540663606196</v>
          </cell>
          <cell r="N769">
            <v>0.13499145820530009</v>
          </cell>
          <cell r="O769">
            <v>0.13499310239085002</v>
          </cell>
          <cell r="P769">
            <v>0.13500604570505603</v>
          </cell>
        </row>
        <row r="770">
          <cell r="B770" t="str">
            <v>CAES-EBAT</v>
          </cell>
          <cell r="C770" t="str">
            <v>VAR_ncap</v>
          </cell>
          <cell r="D770" t="str">
            <v>-</v>
          </cell>
          <cell r="F770">
            <v>4.60476294642922E-7</v>
          </cell>
          <cell r="G770">
            <v>5.1437342238294904E-7</v>
          </cell>
          <cell r="H770">
            <v>5.6866908947152498E-7</v>
          </cell>
          <cell r="I770">
            <v>9.5140072609701004E-7</v>
          </cell>
          <cell r="J770">
            <v>9.1147151324080499E-7</v>
          </cell>
          <cell r="K770">
            <v>8.6290884213094899E-7</v>
          </cell>
          <cell r="L770">
            <v>7.6992499033637303E-7</v>
          </cell>
          <cell r="M770">
            <v>7.2982756888056596E-7</v>
          </cell>
          <cell r="N770">
            <v>9.1972989715407105E-7</v>
          </cell>
          <cell r="O770">
            <v>1.12515645020768E-6</v>
          </cell>
          <cell r="P770">
            <v>1.38094708526482E-6</v>
          </cell>
        </row>
        <row r="771">
          <cell r="B771" t="str">
            <v>CAES-EBAT</v>
          </cell>
          <cell r="C771" t="str">
            <v>VAR_cap</v>
          </cell>
          <cell r="D771" t="str">
            <v>-</v>
          </cell>
          <cell r="E771">
            <v>0.1</v>
          </cell>
          <cell r="F771">
            <v>9.9998070670427194E-2</v>
          </cell>
          <cell r="G771">
            <v>9.9997922094808941E-2</v>
          </cell>
          <cell r="H771">
            <v>9.9997854479875803E-2</v>
          </cell>
          <cell r="I771">
            <v>9.9998276811354467E-2</v>
          </cell>
          <cell r="J771">
            <v>9.9998468719681738E-2</v>
          </cell>
          <cell r="K771">
            <v>9.9998464791288794E-2</v>
          </cell>
          <cell r="L771">
            <v>9.9998055499611008E-2</v>
          </cell>
          <cell r="M771">
            <v>9.9997822959606478E-2</v>
          </cell>
          <cell r="N771">
            <v>9.9997489235195261E-2</v>
          </cell>
          <cell r="O771">
            <v>9.9997513377116612E-2</v>
          </cell>
          <cell r="P771">
            <v>9.9997830699146834E-2</v>
          </cell>
        </row>
        <row r="772">
          <cell r="B772" t="str">
            <v>HPLSOL</v>
          </cell>
          <cell r="C772" t="str">
            <v>VAR_fout</v>
          </cell>
          <cell r="D772" t="str">
            <v>LTH</v>
          </cell>
          <cell r="H772">
            <v>4.1593036668420375E-5</v>
          </cell>
          <cell r="I772">
            <v>6.4374618215923187E-5</v>
          </cell>
          <cell r="J772">
            <v>6.4931022096110225E-5</v>
          </cell>
          <cell r="K772">
            <v>6.6793794904363167E-5</v>
          </cell>
          <cell r="L772">
            <v>7.1694947183004442E-5</v>
          </cell>
          <cell r="M772">
            <v>7.2041108979749673E-5</v>
          </cell>
          <cell r="N772">
            <v>7.6222771540358135E-5</v>
          </cell>
          <cell r="O772">
            <v>8.0274827899013963E-5</v>
          </cell>
          <cell r="P772">
            <v>1.7727518892766338E-4</v>
          </cell>
        </row>
        <row r="773">
          <cell r="B773" t="str">
            <v>HPLSOL</v>
          </cell>
          <cell r="C773" t="str">
            <v>VAR_fin</v>
          </cell>
          <cell r="D773" t="str">
            <v>SOL</v>
          </cell>
          <cell r="H773">
            <v>4.1593036668420375E-5</v>
          </cell>
          <cell r="I773">
            <v>6.4374618215923187E-5</v>
          </cell>
          <cell r="J773">
            <v>6.4931022096110225E-5</v>
          </cell>
          <cell r="K773">
            <v>6.6793794904363167E-5</v>
          </cell>
          <cell r="L773">
            <v>7.1694947183004442E-5</v>
          </cell>
          <cell r="M773">
            <v>7.2041108979749673E-5</v>
          </cell>
          <cell r="N773">
            <v>7.6222771540358135E-5</v>
          </cell>
          <cell r="O773">
            <v>8.0274827899013963E-5</v>
          </cell>
          <cell r="P773">
            <v>1.7727518892766338E-4</v>
          </cell>
        </row>
        <row r="774">
          <cell r="B774" t="str">
            <v>HPLSOL</v>
          </cell>
          <cell r="C774" t="str">
            <v>VAR_fin</v>
          </cell>
          <cell r="D774" t="str">
            <v>SOLPVC</v>
          </cell>
          <cell r="H774">
            <v>4.1593036668420402E-5</v>
          </cell>
          <cell r="I774">
            <v>6.4374618215923201E-5</v>
          </cell>
          <cell r="J774">
            <v>6.4931022096110293E-5</v>
          </cell>
          <cell r="K774">
            <v>6.6793794904363194E-5</v>
          </cell>
          <cell r="L774">
            <v>7.1694947183004401E-5</v>
          </cell>
          <cell r="M774">
            <v>7.2041108979749606E-5</v>
          </cell>
          <cell r="N774">
            <v>7.6222771540358094E-5</v>
          </cell>
          <cell r="O774">
            <v>8.0274827899014004E-5</v>
          </cell>
          <cell r="P774">
            <v>1.77275188927663E-4</v>
          </cell>
        </row>
        <row r="775">
          <cell r="B775" t="str">
            <v>HPLSOL</v>
          </cell>
          <cell r="C775" t="str">
            <v>VAR_ncap</v>
          </cell>
          <cell r="D775" t="str">
            <v>-</v>
          </cell>
          <cell r="H775">
            <v>8.4373022548348395E-6</v>
          </cell>
          <cell r="I775">
            <v>4.5729321067366003E-6</v>
          </cell>
          <cell r="J775">
            <v>2.6623536607688598E-7</v>
          </cell>
          <cell r="K775">
            <v>2.6629095331006399E-6</v>
          </cell>
          <cell r="L775">
            <v>9.5159278321455795E-6</v>
          </cell>
          <cell r="M775">
            <v>3.22817106250011E-7</v>
          </cell>
          <cell r="N775">
            <v>5.62496141905429E-6</v>
          </cell>
          <cell r="O775">
            <v>1.4710047998646799E-6</v>
          </cell>
          <cell r="P775">
            <v>2.9641400713862601E-5</v>
          </cell>
        </row>
        <row r="776">
          <cell r="B776" t="str">
            <v>HPLSOL</v>
          </cell>
          <cell r="C776" t="str">
            <v>VAR_cap</v>
          </cell>
          <cell r="D776" t="str">
            <v>-</v>
          </cell>
          <cell r="H776">
            <v>8.4373022548348395E-6</v>
          </cell>
          <cell r="I776">
            <v>1.30102343615714E-5</v>
          </cell>
          <cell r="J776">
            <v>1.3276469727648299E-5</v>
          </cell>
          <cell r="K776">
            <v>1.3264638936394101E-5</v>
          </cell>
          <cell r="L776">
            <v>1.70180048380597E-5</v>
          </cell>
          <cell r="M776">
            <v>1.41207764042691E-5</v>
          </cell>
          <cell r="N776">
            <v>1.8126615890550499E-5</v>
          </cell>
          <cell r="O776">
            <v>1.69347111573146E-5</v>
          </cell>
          <cell r="P776">
            <v>3.7060184039031601E-5</v>
          </cell>
        </row>
        <row r="777">
          <cell r="B777" t="str">
            <v>RHEM-CHPNGA</v>
          </cell>
          <cell r="C777" t="str">
            <v>VAR_fout</v>
          </cell>
          <cell r="D777" t="str">
            <v>CO2_R</v>
          </cell>
          <cell r="E777">
            <v>6.0560191884034804</v>
          </cell>
          <cell r="F777">
            <v>5.3522493778443403</v>
          </cell>
          <cell r="G777">
            <v>21.680184909550999</v>
          </cell>
          <cell r="H777">
            <v>21.299360435147001</v>
          </cell>
          <cell r="I777">
            <v>21.1581953480203</v>
          </cell>
          <cell r="J777">
            <v>8.7336945210905608</v>
          </cell>
          <cell r="M777">
            <v>0.18316602150959899</v>
          </cell>
          <cell r="N777">
            <v>0.60792559867111595</v>
          </cell>
          <cell r="O777">
            <v>0.53794253232622402</v>
          </cell>
          <cell r="P777">
            <v>17.0368816224867</v>
          </cell>
        </row>
        <row r="778">
          <cell r="B778" t="str">
            <v>RHEM-CHPNGA</v>
          </cell>
          <cell r="C778" t="str">
            <v>VAR_fout</v>
          </cell>
          <cell r="D778" t="str">
            <v>RHEM_LTH_CHPNGA</v>
          </cell>
          <cell r="E778">
            <v>6.0304297099919829E-2</v>
          </cell>
          <cell r="F778">
            <v>5.9594858308184777E-2</v>
          </cell>
          <cell r="G778">
            <v>0.23915928951576937</v>
          </cell>
          <cell r="H778">
            <v>0.23317387046078214</v>
          </cell>
          <cell r="I778">
            <v>0.23021047481860227</v>
          </cell>
          <cell r="J778">
            <v>9.4422045629354204E-2</v>
          </cell>
          <cell r="M778">
            <v>1.8298839323470728E-3</v>
          </cell>
          <cell r="N778">
            <v>6.3339456866942263E-3</v>
          </cell>
          <cell r="O778">
            <v>5.6318101670768499E-3</v>
          </cell>
          <cell r="P778">
            <v>0.18333541360005687</v>
          </cell>
        </row>
        <row r="779">
          <cell r="B779" t="str">
            <v>RHEM-CHPNGA</v>
          </cell>
          <cell r="C779" t="str">
            <v>VAR_fout</v>
          </cell>
          <cell r="D779" t="str">
            <v>RHEM_NKEV_GAS_ELC_CHP</v>
          </cell>
          <cell r="E779">
            <v>2.7759120887264632E-2</v>
          </cell>
          <cell r="F779">
            <v>2.7702247664095257E-2</v>
          </cell>
          <cell r="G779">
            <v>0.11283545655028149</v>
          </cell>
          <cell r="H779">
            <v>0.11282606635199126</v>
          </cell>
          <cell r="I779">
            <v>0.11276369617720605</v>
          </cell>
          <cell r="J779">
            <v>4.6827193360899265E-2</v>
          </cell>
          <cell r="M779">
            <v>9.2994101479933341E-4</v>
          </cell>
          <cell r="N779">
            <v>3.2188904309429721E-3</v>
          </cell>
          <cell r="O779">
            <v>2.8620674619570874E-3</v>
          </cell>
          <cell r="P779">
            <v>9.3170456091832235E-2</v>
          </cell>
        </row>
        <row r="780">
          <cell r="B780" t="str">
            <v>RHEM-CHPNGA</v>
          </cell>
          <cell r="C780" t="str">
            <v>VAR_fin</v>
          </cell>
          <cell r="D780" t="str">
            <v>RNGA</v>
          </cell>
          <cell r="E780">
            <v>0.10737622674474252</v>
          </cell>
          <cell r="F780">
            <v>9.4898038614261312E-2</v>
          </cell>
          <cell r="G780">
            <v>0.38440044165870646</v>
          </cell>
          <cell r="H780">
            <v>0.37764823466572633</v>
          </cell>
          <cell r="I780">
            <v>0.3751453075890121</v>
          </cell>
          <cell r="J780">
            <v>0.15485273973564809</v>
          </cell>
          <cell r="M780">
            <v>3.2476244948510496E-3</v>
          </cell>
          <cell r="N780">
            <v>1.0778822671473684E-2</v>
          </cell>
          <cell r="O780">
            <v>9.5379881618124808E-3</v>
          </cell>
          <cell r="P780">
            <v>0.30207236919302721</v>
          </cell>
        </row>
        <row r="781">
          <cell r="B781" t="str">
            <v>RHEM-CHPNGA</v>
          </cell>
          <cell r="C781" t="str">
            <v>VAR_ncap</v>
          </cell>
          <cell r="D781" t="str">
            <v>-</v>
          </cell>
          <cell r="F781">
            <v>1.6213351726988001E-5</v>
          </cell>
          <cell r="M781">
            <v>1.12454669556155E-4</v>
          </cell>
          <cell r="N781">
            <v>1.6229319960880199E-4</v>
          </cell>
          <cell r="O781">
            <v>8.6042817781188297E-7</v>
          </cell>
          <cell r="P781">
            <v>6.6415105648181096E-3</v>
          </cell>
        </row>
        <row r="782">
          <cell r="B782" t="str">
            <v>RHEM-CHPNGA</v>
          </cell>
          <cell r="C782" t="str">
            <v>VAR_cap</v>
          </cell>
          <cell r="D782" t="str">
            <v>-</v>
          </cell>
          <cell r="E782">
            <v>8.3849864215966314E-3</v>
          </cell>
          <cell r="F782">
            <v>8.3730389948583304E-3</v>
          </cell>
          <cell r="G782">
            <v>8.3728775778786468E-3</v>
          </cell>
          <cell r="H782">
            <v>8.3726135421298593E-3</v>
          </cell>
          <cell r="I782">
            <v>8.3674288641866802E-3</v>
          </cell>
          <cell r="J782">
            <v>3.4738959731935794E-3</v>
          </cell>
          <cell r="M782">
            <v>1.12454669556155E-4</v>
          </cell>
          <cell r="N782">
            <v>2.7464795817547E-4</v>
          </cell>
          <cell r="O782">
            <v>2.7518105605282264E-4</v>
          </cell>
          <cell r="P782">
            <v>6.9161051607725399E-3</v>
          </cell>
        </row>
        <row r="783">
          <cell r="B783" t="str">
            <v>D-DH2</v>
          </cell>
          <cell r="C783" t="str">
            <v>VAR_fout</v>
          </cell>
          <cell r="D783" t="str">
            <v>H2</v>
          </cell>
          <cell r="H783">
            <v>6.2797499665211061E-6</v>
          </cell>
          <cell r="I783">
            <v>5.6590652283549357E-4</v>
          </cell>
          <cell r="J783">
            <v>1.3744460209094865E-3</v>
          </cell>
          <cell r="K783">
            <v>1.5044205863901632E-3</v>
          </cell>
          <cell r="L783">
            <v>1.5506775696776081E-3</v>
          </cell>
          <cell r="M783">
            <v>1.5469282881408017E-3</v>
          </cell>
          <cell r="N783">
            <v>1.5497614247054954E-3</v>
          </cell>
          <cell r="O783">
            <v>9.5918983196176808E-4</v>
          </cell>
          <cell r="P783">
            <v>1.1782438491087068E-3</v>
          </cell>
        </row>
        <row r="784">
          <cell r="B784" t="str">
            <v>D-DH2</v>
          </cell>
          <cell r="C784" t="str">
            <v>VAR_fin</v>
          </cell>
          <cell r="D784" t="str">
            <v>H2_E</v>
          </cell>
          <cell r="H784">
            <v>6.3431817843647532E-6</v>
          </cell>
          <cell r="I784">
            <v>5.7162275033888232E-4</v>
          </cell>
          <cell r="J784">
            <v>1.3883293140499859E-3</v>
          </cell>
          <cell r="K784">
            <v>1.5196167539294572E-3</v>
          </cell>
          <cell r="L784">
            <v>1.5663409794723312E-3</v>
          </cell>
          <cell r="M784">
            <v>1.562553826404851E-3</v>
          </cell>
          <cell r="N784">
            <v>1.5654155805106017E-3</v>
          </cell>
          <cell r="O784">
            <v>9.6887861814319988E-4</v>
          </cell>
          <cell r="P784">
            <v>1.1901453021300056E-3</v>
          </cell>
        </row>
        <row r="785">
          <cell r="B785" t="str">
            <v>D-DH2</v>
          </cell>
          <cell r="C785" t="str">
            <v>VAR_ncap</v>
          </cell>
          <cell r="D785" t="str">
            <v>-</v>
          </cell>
          <cell r="H785">
            <v>2.7517878047297499E-5</v>
          </cell>
          <cell r="I785">
            <v>7.6775076391698898E-5</v>
          </cell>
          <cell r="J785">
            <v>1.8491983633016199E-4</v>
          </cell>
          <cell r="K785">
            <v>2.20441891256296E-5</v>
          </cell>
          <cell r="L785">
            <v>1.16139045552251E-4</v>
          </cell>
          <cell r="M785">
            <v>5.58586324820899E-6</v>
          </cell>
          <cell r="N785">
            <v>7.8796574454338504E-5</v>
          </cell>
          <cell r="O785">
            <v>1.28305280314025E-5</v>
          </cell>
          <cell r="P785">
            <v>4.18263089021138E-4</v>
          </cell>
        </row>
        <row r="786">
          <cell r="B786" t="str">
            <v>D-DH2</v>
          </cell>
          <cell r="C786" t="str">
            <v>VAR_cap</v>
          </cell>
          <cell r="D786" t="str">
            <v>-</v>
          </cell>
          <cell r="H786">
            <v>2.7517878047297499E-5</v>
          </cell>
          <cell r="I786">
            <v>1.04292954438996E-4</v>
          </cell>
          <cell r="J786">
            <v>2.8921279076915801E-4</v>
          </cell>
          <cell r="K786">
            <v>3.1125697989478802E-4</v>
          </cell>
          <cell r="L786">
            <v>4.2739602544703898E-4</v>
          </cell>
          <cell r="M786">
            <v>4.3298188869524801E-4</v>
          </cell>
          <cell r="N786">
            <v>5.1177846314958602E-4</v>
          </cell>
          <cell r="O786">
            <v>5.1588544711077202E-4</v>
          </cell>
          <cell r="P786">
            <v>9.1535420215482896E-4</v>
          </cell>
        </row>
        <row r="787">
          <cell r="B787" t="str">
            <v>ENUC_SMR_GOE_V</v>
          </cell>
          <cell r="C787" t="str">
            <v>VAR_fout</v>
          </cell>
          <cell r="D787" t="str">
            <v>LTH</v>
          </cell>
          <cell r="M787">
            <v>0.2812818290050601</v>
          </cell>
          <cell r="N787">
            <v>0.65754036716086606</v>
          </cell>
          <cell r="O787">
            <v>0.67214477746405821</v>
          </cell>
          <cell r="P787">
            <v>0.61015090021427665</v>
          </cell>
        </row>
        <row r="788">
          <cell r="B788" t="str">
            <v>ENUC_SMR_GOE_V</v>
          </cell>
          <cell r="C788" t="str">
            <v>VAR_fout</v>
          </cell>
          <cell r="D788" t="str">
            <v>ELC</v>
          </cell>
          <cell r="M788">
            <v>1.1344948576082641</v>
          </cell>
          <cell r="N788">
            <v>2.6836372687560859</v>
          </cell>
          <cell r="O788">
            <v>2.783646559190545</v>
          </cell>
          <cell r="P788">
            <v>2.691490636091562</v>
          </cell>
        </row>
        <row r="789">
          <cell r="B789" t="str">
            <v>ENUC_SMR_GOE_V</v>
          </cell>
          <cell r="C789" t="str">
            <v>VAR_fin</v>
          </cell>
          <cell r="D789" t="str">
            <v>URN</v>
          </cell>
          <cell r="M789">
            <v>3.5465436128231613</v>
          </cell>
          <cell r="N789">
            <v>8.3858450871343351</v>
          </cell>
          <cell r="O789">
            <v>8.6939555286925554</v>
          </cell>
          <cell r="P789">
            <v>8.388453601104052</v>
          </cell>
        </row>
        <row r="790">
          <cell r="B790" t="str">
            <v>ENUC_SMR_GOE_V</v>
          </cell>
          <cell r="C790" t="str">
            <v>VAR_ncap</v>
          </cell>
          <cell r="D790" t="str">
            <v>-</v>
          </cell>
          <cell r="M790">
            <v>0.104080441578387</v>
          </cell>
          <cell r="N790">
            <v>3.7224320167559001E-7</v>
          </cell>
          <cell r="O790">
            <v>7.4175982544591297E-7</v>
          </cell>
        </row>
        <row r="791">
          <cell r="B791" t="str">
            <v>ENUC_SMR_GOE_V</v>
          </cell>
          <cell r="C791" t="str">
            <v>VAR_cap</v>
          </cell>
          <cell r="D791" t="str">
            <v>-</v>
          </cell>
          <cell r="M791">
            <v>4.24134309688435E-2</v>
          </cell>
          <cell r="N791">
            <v>0.104080441578387</v>
          </cell>
          <cell r="O791">
            <v>0.104081048969608</v>
          </cell>
          <cell r="P791">
            <v>0.10408155558141401</v>
          </cell>
        </row>
        <row r="792">
          <cell r="B792" t="str">
            <v>D-SBIO</v>
          </cell>
          <cell r="C792" t="str">
            <v>VAR_fout</v>
          </cell>
          <cell r="D792" t="str">
            <v>SBIO</v>
          </cell>
          <cell r="E792">
            <v>4.0476821491151904</v>
          </cell>
          <cell r="F792">
            <v>4.5833799600036711</v>
          </cell>
          <cell r="G792">
            <v>4.598058405385232</v>
          </cell>
          <cell r="H792">
            <v>4.5503917828781821</v>
          </cell>
          <cell r="I792">
            <v>6.1008306794731455</v>
          </cell>
          <cell r="J792">
            <v>7.8914256408419323</v>
          </cell>
          <cell r="K792">
            <v>15.770744875158488</v>
          </cell>
          <cell r="L792">
            <v>22.039476654207785</v>
          </cell>
          <cell r="M792">
            <v>23.799314205986299</v>
          </cell>
          <cell r="N792">
            <v>29.719896829951619</v>
          </cell>
          <cell r="O792">
            <v>31.600103058985237</v>
          </cell>
          <cell r="P792">
            <v>31.652775072110387</v>
          </cell>
        </row>
        <row r="793">
          <cell r="B793" t="str">
            <v>D-SBIO</v>
          </cell>
          <cell r="C793" t="str">
            <v>VAR_fin</v>
          </cell>
          <cell r="D793" t="str">
            <v>BIO</v>
          </cell>
          <cell r="E793">
            <v>4.0476821491151904</v>
          </cell>
          <cell r="F793">
            <v>4.5833799600036711</v>
          </cell>
          <cell r="G793">
            <v>4.598058405385232</v>
          </cell>
          <cell r="H793">
            <v>4.5503917828781821</v>
          </cell>
          <cell r="I793">
            <v>6.1008306794731455</v>
          </cell>
          <cell r="J793">
            <v>7.8914256408419323</v>
          </cell>
          <cell r="K793">
            <v>15.770744875158488</v>
          </cell>
          <cell r="L793">
            <v>22.039476654207785</v>
          </cell>
          <cell r="M793">
            <v>23.799314205986299</v>
          </cell>
          <cell r="N793">
            <v>29.719896829951619</v>
          </cell>
          <cell r="O793">
            <v>31.600103058985237</v>
          </cell>
          <cell r="P793">
            <v>31.652775072110387</v>
          </cell>
        </row>
        <row r="794">
          <cell r="B794" t="str">
            <v>SCOM-CHPBIO</v>
          </cell>
          <cell r="C794" t="str">
            <v>VAR_fout</v>
          </cell>
          <cell r="D794" t="str">
            <v>SCOM_LTH_CHPBIO</v>
          </cell>
          <cell r="E794">
            <v>1.4243137146885358</v>
          </cell>
          <cell r="F794">
            <v>1.5783400802791661</v>
          </cell>
          <cell r="G794">
            <v>1.4832646506649934</v>
          </cell>
          <cell r="H794">
            <v>1.3242263593811456</v>
          </cell>
          <cell r="I794">
            <v>1.7228378671493172</v>
          </cell>
          <cell r="J794">
            <v>1.4877924898761035</v>
          </cell>
          <cell r="K794">
            <v>3.485237069509417</v>
          </cell>
          <cell r="L794">
            <v>3.4858914020025522</v>
          </cell>
          <cell r="M794">
            <v>3.7516504471332204</v>
          </cell>
          <cell r="N794">
            <v>4.6835592354393487</v>
          </cell>
          <cell r="O794">
            <v>4.9779546293359784</v>
          </cell>
          <cell r="P794">
            <v>4.9846555408851874</v>
          </cell>
        </row>
        <row r="795">
          <cell r="B795" t="str">
            <v>SCOM-CHPBIO</v>
          </cell>
          <cell r="C795" t="str">
            <v>VAR_fout</v>
          </cell>
          <cell r="D795" t="str">
            <v>SCOM_KEV_BIO_ELC_CHP</v>
          </cell>
          <cell r="E795">
            <v>0.95936821082911017</v>
          </cell>
          <cell r="F795">
            <v>1.1059550942397811</v>
          </cell>
          <cell r="G795">
            <v>1.1061993601271907</v>
          </cell>
          <cell r="H795">
            <v>1.1062008271011587</v>
          </cell>
          <cell r="I795">
            <v>1.6356225600626306</v>
          </cell>
          <cell r="J795">
            <v>1.6357442558253077</v>
          </cell>
          <cell r="K795">
            <v>3.831822351189718</v>
          </cell>
          <cell r="L795">
            <v>3.8325417530043722</v>
          </cell>
          <cell r="M795">
            <v>4.1247288923159244</v>
          </cell>
          <cell r="N795">
            <v>5.1493102487870903</v>
          </cell>
          <cell r="O795">
            <v>5.4729814447264742</v>
          </cell>
          <cell r="P795">
            <v>5.480348720505865</v>
          </cell>
        </row>
        <row r="796">
          <cell r="B796" t="str">
            <v>SCOM-CHPBIO</v>
          </cell>
          <cell r="C796" t="str">
            <v>VAR_fin</v>
          </cell>
          <cell r="D796" t="str">
            <v>SBIO</v>
          </cell>
          <cell r="E796">
            <v>2.645400063961064</v>
          </cell>
          <cell r="F796">
            <v>3.0461532738448716</v>
          </cell>
          <cell r="G796">
            <v>3.0424902669858205</v>
          </cell>
          <cell r="H796">
            <v>3.0334955605693077</v>
          </cell>
          <cell r="I796">
            <v>4.4321712234169199</v>
          </cell>
          <cell r="J796">
            <v>4.3729583004365109</v>
          </cell>
          <cell r="K796">
            <v>10.094988248879641</v>
          </cell>
          <cell r="L796">
            <v>9.9516277965809383</v>
          </cell>
          <cell r="M796">
            <v>10.746244716395152</v>
          </cell>
          <cell r="N796">
            <v>13.419610212773206</v>
          </cell>
          <cell r="O796">
            <v>14.268582655269526</v>
          </cell>
          <cell r="P796">
            <v>14.292786850700727</v>
          </cell>
        </row>
        <row r="797">
          <cell r="B797" t="str">
            <v>SCOM-CHPBIO</v>
          </cell>
          <cell r="C797" t="str">
            <v>VAR_ncap</v>
          </cell>
          <cell r="D797" t="str">
            <v>-</v>
          </cell>
          <cell r="F797">
            <v>2.61885002173943E-2</v>
          </cell>
          <cell r="G797">
            <v>6.5860566198540299E-3</v>
          </cell>
          <cell r="H797">
            <v>1.2222012686847E-2</v>
          </cell>
          <cell r="I797">
            <v>8.4650282960968298E-2</v>
          </cell>
          <cell r="J797">
            <v>2.9411272873763002E-2</v>
          </cell>
          <cell r="K797">
            <v>0.17955749980275501</v>
          </cell>
          <cell r="L797">
            <v>8.4705862240058993E-2</v>
          </cell>
          <cell r="M797">
            <v>7.1072072376492101E-2</v>
          </cell>
          <cell r="N797">
            <v>0.238796295806393</v>
          </cell>
          <cell r="O797">
            <v>0.11703525099601</v>
          </cell>
          <cell r="P797">
            <v>6.4109303572488993E-2</v>
          </cell>
        </row>
        <row r="798">
          <cell r="B798" t="str">
            <v>SCOM-CHPBIO</v>
          </cell>
          <cell r="C798" t="str">
            <v>VAR_cap</v>
          </cell>
          <cell r="D798" t="str">
            <v>-</v>
          </cell>
          <cell r="E798">
            <v>7.3512556878626692E-2</v>
          </cell>
          <cell r="F798">
            <v>8.474544473278757E-2</v>
          </cell>
          <cell r="G798">
            <v>8.476436186620577E-2</v>
          </cell>
          <cell r="H798">
            <v>8.4764687604401243E-2</v>
          </cell>
          <cell r="I798">
            <v>0.12533234734578391</v>
          </cell>
          <cell r="J798">
            <v>0.12534099924558936</v>
          </cell>
          <cell r="K798">
            <v>0.29361879472293989</v>
          </cell>
          <cell r="L798">
            <v>0.29367420365237784</v>
          </cell>
          <cell r="M798">
            <v>0.31606356616653364</v>
          </cell>
          <cell r="N798">
            <v>0.39457378819017092</v>
          </cell>
          <cell r="O798">
            <v>0.4193754745009744</v>
          </cell>
          <cell r="P798">
            <v>0.41994034347098269</v>
          </cell>
        </row>
        <row r="799">
          <cell r="B799" t="str">
            <v>SCOM-CHPHFC</v>
          </cell>
          <cell r="C799" t="str">
            <v>VAR_fout</v>
          </cell>
          <cell r="D799" t="str">
            <v>SCOM_KEV_HFC_ELC_CHP</v>
          </cell>
          <cell r="H799">
            <v>1.1984468993982166E-3</v>
          </cell>
          <cell r="I799">
            <v>2.921586754406342E-3</v>
          </cell>
          <cell r="J799">
            <v>1.7559159459123657E-2</v>
          </cell>
          <cell r="K799">
            <v>4.8931063422491101E-2</v>
          </cell>
          <cell r="L799">
            <v>6.0384905258169877E-2</v>
          </cell>
          <cell r="M799">
            <v>4.3749726240197649E-2</v>
          </cell>
          <cell r="N799">
            <v>1.6669572072669381E-2</v>
          </cell>
          <cell r="O799">
            <v>7.9594748404974089E-3</v>
          </cell>
          <cell r="P799">
            <v>2.4085052986151601E-2</v>
          </cell>
        </row>
        <row r="800">
          <cell r="B800" t="str">
            <v>SCOM-CHPHFC</v>
          </cell>
          <cell r="C800" t="str">
            <v>VAR_fout</v>
          </cell>
          <cell r="D800" t="str">
            <v>SCOM_LTH_CHPHFC</v>
          </cell>
          <cell r="H800">
            <v>9.0198898217865703E-4</v>
          </cell>
          <cell r="I800">
            <v>2.0191980190541292E-3</v>
          </cell>
          <cell r="J800">
            <v>1.1055767066855642E-2</v>
          </cell>
          <cell r="K800">
            <v>2.9232567680747504E-2</v>
          </cell>
          <cell r="L800">
            <v>3.4130598624183009E-2</v>
          </cell>
          <cell r="M800">
            <v>2.4728106135763924E-2</v>
          </cell>
          <cell r="N800">
            <v>9.421932041074008E-3</v>
          </cell>
          <cell r="O800">
            <v>4.4988336054985392E-3</v>
          </cell>
          <cell r="P800">
            <v>1.3613290818259618E-2</v>
          </cell>
        </row>
        <row r="801">
          <cell r="B801" t="str">
            <v>SCOM-CHPHFC</v>
          </cell>
          <cell r="C801" t="str">
            <v>VAR_fin</v>
          </cell>
          <cell r="D801" t="str">
            <v>RSH2</v>
          </cell>
          <cell r="H801">
            <v>2.5230461039962414E-3</v>
          </cell>
          <cell r="I801">
            <v>5.7568211909484537E-3</v>
          </cell>
          <cell r="J801">
            <v>3.2516961961340095E-2</v>
          </cell>
          <cell r="K801">
            <v>8.7768723627786732E-2</v>
          </cell>
          <cell r="L801">
            <v>0.10501722653594757</v>
          </cell>
          <cell r="M801">
            <v>7.6086480417735095E-2</v>
          </cell>
          <cell r="N801">
            <v>2.8990560126381529E-2</v>
          </cell>
          <cell r="O801">
            <v>1.3842564939995498E-2</v>
          </cell>
          <cell r="P801">
            <v>4.1887048671568047E-2</v>
          </cell>
        </row>
        <row r="802">
          <cell r="B802" t="str">
            <v>SCOM-CHPHFC</v>
          </cell>
          <cell r="C802" t="str">
            <v>VAR_ncap</v>
          </cell>
          <cell r="D802" t="str">
            <v>-</v>
          </cell>
          <cell r="H802">
            <v>7.3497694828915193E-5</v>
          </cell>
          <cell r="I802">
            <v>9.8403951514611595E-5</v>
          </cell>
          <cell r="J802">
            <v>8.7093323541235904E-4</v>
          </cell>
          <cell r="K802">
            <v>1.9041305496439399E-3</v>
          </cell>
          <cell r="L802">
            <v>1.6292654512709199E-3</v>
          </cell>
          <cell r="M802">
            <v>1.1828157772764999E-7</v>
          </cell>
          <cell r="N802">
            <v>1.0290073482767699E-6</v>
          </cell>
          <cell r="O802">
            <v>2.9773690144375102E-4</v>
          </cell>
          <cell r="P802">
            <v>1.40312842758449E-3</v>
          </cell>
        </row>
        <row r="803">
          <cell r="B803" t="str">
            <v>SCOM-CHPHFC</v>
          </cell>
          <cell r="C803" t="str">
            <v>VAR_cap</v>
          </cell>
          <cell r="D803" t="str">
            <v>-</v>
          </cell>
          <cell r="H803">
            <v>7.3497694828915193E-5</v>
          </cell>
          <cell r="I803">
            <v>1.7186969455017842E-4</v>
          </cell>
          <cell r="J803">
            <v>1.028716493495176E-3</v>
          </cell>
          <cell r="K803">
            <v>2.8733950084068862E-3</v>
          </cell>
          <cell r="L803">
            <v>4.4041877000697248E-3</v>
          </cell>
          <cell r="M803">
            <v>3.4116542721761033E-3</v>
          </cell>
          <cell r="N803">
            <v>1.6293454583056041E-3</v>
          </cell>
          <cell r="O803">
            <v>5.8699987148807837E-4</v>
          </cell>
          <cell r="P803">
            <v>1.7015195862405505E-3</v>
          </cell>
        </row>
        <row r="804">
          <cell r="B804" t="str">
            <v>RHES-EBAT</v>
          </cell>
          <cell r="C804" t="str">
            <v>VAR_fout</v>
          </cell>
          <cell r="D804" t="str">
            <v>RHES_ELC</v>
          </cell>
          <cell r="E804">
            <v>8.0235090100203596E-4</v>
          </cell>
          <cell r="F804">
            <v>8.0216396073146264E-4</v>
          </cell>
          <cell r="G804">
            <v>8.0428021661762053E-4</v>
          </cell>
          <cell r="H804">
            <v>2.188396778891781E-2</v>
          </cell>
          <cell r="I804">
            <v>3.2883406500889945E-2</v>
          </cell>
          <cell r="J804">
            <v>2.4632323504857879E-2</v>
          </cell>
          <cell r="K804">
            <v>3.1772749614056454E-2</v>
          </cell>
          <cell r="L804">
            <v>4.467495110788381E-2</v>
          </cell>
          <cell r="M804">
            <v>3.9385678499323881E-2</v>
          </cell>
          <cell r="N804">
            <v>5.6065179896379581E-2</v>
          </cell>
          <cell r="O804">
            <v>4.8402787247710716E-2</v>
          </cell>
          <cell r="P804">
            <v>6.9491375154579635E-2</v>
          </cell>
        </row>
        <row r="805">
          <cell r="B805" t="str">
            <v>RHES-EBAT</v>
          </cell>
          <cell r="C805" t="str">
            <v>VAR_fout</v>
          </cell>
          <cell r="D805" t="str">
            <v>AUX_RHES-EBAT_OUT</v>
          </cell>
          <cell r="E805">
            <v>8.0235090100203683E-4</v>
          </cell>
          <cell r="F805">
            <v>8.0216396073146308E-4</v>
          </cell>
          <cell r="G805">
            <v>8.0428021661762129E-4</v>
          </cell>
          <cell r="H805">
            <v>2.1883967788917845E-2</v>
          </cell>
          <cell r="I805">
            <v>3.2883406500889986E-2</v>
          </cell>
          <cell r="J805">
            <v>2.4632323504857893E-2</v>
          </cell>
          <cell r="K805">
            <v>3.1772749614056482E-2</v>
          </cell>
          <cell r="L805">
            <v>4.4674951107883838E-2</v>
          </cell>
          <cell r="M805">
            <v>3.9385678499323895E-2</v>
          </cell>
          <cell r="N805">
            <v>5.6065179896379616E-2</v>
          </cell>
          <cell r="O805">
            <v>4.8402787247710785E-2</v>
          </cell>
          <cell r="P805">
            <v>6.9491375154579718E-2</v>
          </cell>
        </row>
        <row r="806">
          <cell r="B806" t="str">
            <v>RHES-EBAT</v>
          </cell>
          <cell r="C806" t="str">
            <v>VAR_fin</v>
          </cell>
          <cell r="D806" t="str">
            <v>RHES_ELC</v>
          </cell>
          <cell r="E806">
            <v>8.8803921894347639E-4</v>
          </cell>
          <cell r="F806">
            <v>8.88025229728217E-4</v>
          </cell>
          <cell r="G806">
            <v>8.899797436292742E-4</v>
          </cell>
          <cell r="H806">
            <v>2.4201129699971381E-2</v>
          </cell>
          <cell r="I806">
            <v>3.636502066277475E-2</v>
          </cell>
          <cell r="J806">
            <v>2.7240150160657634E-2</v>
          </cell>
          <cell r="K806">
            <v>3.5136600161521599E-2</v>
          </cell>
          <cell r="L806">
            <v>4.940563433634379E-2</v>
          </cell>
          <cell r="M806">
            <v>4.3555761789898631E-2</v>
          </cell>
          <cell r="N806">
            <v>6.2002192456025701E-2</v>
          </cell>
          <cell r="O806">
            <v>5.3527857579476423E-2</v>
          </cell>
          <cell r="P806">
            <v>7.6849833374646348E-2</v>
          </cell>
        </row>
        <row r="807">
          <cell r="B807" t="str">
            <v>RHES-EBAT</v>
          </cell>
          <cell r="C807" t="str">
            <v>VAR_fin</v>
          </cell>
          <cell r="D807" t="str">
            <v>AUX_RHES-EBAT_IN</v>
          </cell>
          <cell r="E807">
            <v>8.8803921894347639E-4</v>
          </cell>
          <cell r="F807">
            <v>8.88025229728217E-4</v>
          </cell>
          <cell r="G807">
            <v>8.899797436292742E-4</v>
          </cell>
          <cell r="H807">
            <v>2.4201129699971381E-2</v>
          </cell>
          <cell r="I807">
            <v>3.636502066277475E-2</v>
          </cell>
          <cell r="J807">
            <v>2.7240150160657634E-2</v>
          </cell>
          <cell r="K807">
            <v>3.5136600161521599E-2</v>
          </cell>
          <cell r="L807">
            <v>4.940563433634379E-2</v>
          </cell>
          <cell r="M807">
            <v>4.3555761789898631E-2</v>
          </cell>
          <cell r="N807">
            <v>6.2002192456025701E-2</v>
          </cell>
          <cell r="O807">
            <v>5.3527857579476423E-2</v>
          </cell>
          <cell r="P807">
            <v>7.6849833374646348E-2</v>
          </cell>
        </row>
        <row r="808">
          <cell r="B808" t="str">
            <v>RHES-EBAT</v>
          </cell>
          <cell r="C808" t="str">
            <v>VAR_ncap</v>
          </cell>
          <cell r="D808" t="str">
            <v>-</v>
          </cell>
          <cell r="E808">
            <v>3.2564234144390799E-4</v>
          </cell>
          <cell r="F808">
            <v>5.2443952515571295E-7</v>
          </cell>
          <cell r="G808">
            <v>1.38289647514669E-6</v>
          </cell>
          <cell r="H808">
            <v>1.5391199015780699E-2</v>
          </cell>
          <cell r="I808">
            <v>5.3267004905679103E-4</v>
          </cell>
          <cell r="J808">
            <v>7.9398492826648799E-3</v>
          </cell>
          <cell r="K808">
            <v>6.9804513281405004E-3</v>
          </cell>
          <cell r="L808">
            <v>8.6673107062566306E-3</v>
          </cell>
          <cell r="M808">
            <v>4.3293796970047104E-3</v>
          </cell>
          <cell r="N808">
            <v>1.4195169074600699E-2</v>
          </cell>
          <cell r="O808">
            <v>4.86500362949659E-3</v>
          </cell>
          <cell r="P808">
            <v>1.40197391843578E-2</v>
          </cell>
        </row>
        <row r="809">
          <cell r="B809" t="str">
            <v>RHES-EBAT</v>
          </cell>
          <cell r="C809" t="str">
            <v>VAR_cap</v>
          </cell>
          <cell r="D809" t="str">
            <v>-</v>
          </cell>
          <cell r="E809">
            <v>3.2836402215468536E-4</v>
          </cell>
          <cell r="F809">
            <v>3.2872402061912811E-4</v>
          </cell>
          <cell r="G809">
            <v>3.2970834075191481E-4</v>
          </cell>
          <cell r="H809">
            <v>1.563067355095403E-2</v>
          </cell>
          <cell r="I809">
            <v>1.592429935676478E-2</v>
          </cell>
          <cell r="J809">
            <v>1.1704326481772585E-2</v>
          </cell>
          <cell r="K809">
            <v>1.5196135330467993E-2</v>
          </cell>
          <cell r="L809">
            <v>1.8359248400299445E-2</v>
          </cell>
          <cell r="M809">
            <v>1.6136097924647645E-2</v>
          </cell>
          <cell r="N809">
            <v>2.2964337707236791E-2</v>
          </cell>
          <cell r="O809">
            <v>1.9826366907663543E-2</v>
          </cell>
          <cell r="P809">
            <v>2.8463278620794098E-2</v>
          </cell>
        </row>
        <row r="810">
          <cell r="B810" t="str">
            <v>D-INGA</v>
          </cell>
          <cell r="C810" t="str">
            <v>VAR_fout</v>
          </cell>
          <cell r="D810" t="str">
            <v>CO2</v>
          </cell>
          <cell r="E810">
            <v>2101.6857524765201</v>
          </cell>
          <cell r="F810">
            <v>1760.6550271547601</v>
          </cell>
          <cell r="G810">
            <v>1822.1722764461001</v>
          </cell>
          <cell r="H810">
            <v>1358.3629461620401</v>
          </cell>
          <cell r="I810">
            <v>637.30697987425799</v>
          </cell>
          <cell r="J810">
            <v>634.94340563489197</v>
          </cell>
          <cell r="K810">
            <v>562.84805318767906</v>
          </cell>
          <cell r="L810">
            <v>123.54143318849999</v>
          </cell>
          <cell r="M810">
            <v>4.2759418676525697E-2</v>
          </cell>
          <cell r="N810">
            <v>5.4413588639644003E-2</v>
          </cell>
          <cell r="O810">
            <v>2.7658211143720898E-2</v>
          </cell>
          <cell r="P810">
            <v>1.5296856207755999E-2</v>
          </cell>
        </row>
        <row r="811">
          <cell r="B811" t="str">
            <v>D-INGA</v>
          </cell>
          <cell r="C811" t="str">
            <v>VAR_fout</v>
          </cell>
          <cell r="D811" t="str">
            <v>IH2</v>
          </cell>
          <cell r="H811">
            <v>3.4652818319732909E-2</v>
          </cell>
          <cell r="I811">
            <v>0.42828872009931013</v>
          </cell>
          <cell r="J811">
            <v>0.42864737779210288</v>
          </cell>
          <cell r="K811">
            <v>0.3884988234923264</v>
          </cell>
          <cell r="L811">
            <v>0.14863342540767979</v>
          </cell>
          <cell r="M811">
            <v>8.0967998581628717E-2</v>
          </cell>
          <cell r="N811">
            <v>8.024705894724489E-2</v>
          </cell>
          <cell r="O811">
            <v>8.039805399674077E-2</v>
          </cell>
          <cell r="P811">
            <v>7.8644891839392161E-2</v>
          </cell>
        </row>
        <row r="812">
          <cell r="B812" t="str">
            <v>D-INGA</v>
          </cell>
          <cell r="C812" t="str">
            <v>VAR_fout</v>
          </cell>
          <cell r="D812" t="str">
            <v>INGA</v>
          </cell>
          <cell r="E812">
            <v>37.471812610977395</v>
          </cell>
          <cell r="F812">
            <v>31.117851833234639</v>
          </cell>
          <cell r="G812">
            <v>34.447670151639322</v>
          </cell>
          <cell r="H812">
            <v>26.625532837303414</v>
          </cell>
          <cell r="I812">
            <v>13.880295413345761</v>
          </cell>
          <cell r="J812">
            <v>13.838405338282691</v>
          </cell>
          <cell r="K812">
            <v>12.564253772267435</v>
          </cell>
          <cell r="L812">
            <v>4.8006944482480201</v>
          </cell>
          <cell r="M812">
            <v>2.6181997952244029</v>
          </cell>
          <cell r="N812">
            <v>2.6183981837689161</v>
          </cell>
          <cell r="O812">
            <v>2.6179193764855611</v>
          </cell>
          <cell r="P812">
            <v>2.6177383016087612</v>
          </cell>
        </row>
        <row r="813">
          <cell r="B813" t="str">
            <v>D-INGA</v>
          </cell>
          <cell r="C813" t="str">
            <v>VAR_fin</v>
          </cell>
          <cell r="D813" t="str">
            <v>NGA</v>
          </cell>
          <cell r="E813">
            <v>37.26393178149862</v>
          </cell>
          <cell r="F813">
            <v>31.21728771551</v>
          </cell>
          <cell r="G813">
            <v>32.308019085923725</v>
          </cell>
          <cell r="H813">
            <v>24.084449400036107</v>
          </cell>
          <cell r="I813">
            <v>11.299769146706698</v>
          </cell>
          <cell r="J813">
            <v>11.257861802037093</v>
          </cell>
          <cell r="K813">
            <v>9.9795754111290673</v>
          </cell>
          <cell r="L813">
            <v>2.1904509430585035</v>
          </cell>
          <cell r="M813">
            <v>7.5814572121499571E-4</v>
          </cell>
          <cell r="N813">
            <v>9.6477994041921985E-4</v>
          </cell>
          <cell r="O813">
            <v>4.9039381460498003E-4</v>
          </cell>
          <cell r="P813">
            <v>2.71220854747447E-4</v>
          </cell>
        </row>
        <row r="814">
          <cell r="B814" t="str">
            <v>D-INGA</v>
          </cell>
          <cell r="C814" t="str">
            <v>VAR_fin</v>
          </cell>
          <cell r="D814" t="str">
            <v>BNGA</v>
          </cell>
          <cell r="E814">
            <v>0.3275890160459754</v>
          </cell>
          <cell r="F814">
            <v>5.4783506710360913E-5</v>
          </cell>
          <cell r="G814">
            <v>2.2496982675451562</v>
          </cell>
          <cell r="H814">
            <v>2.626345664440819</v>
          </cell>
          <cell r="I814">
            <v>2.6263465883815398</v>
          </cell>
          <cell r="J814">
            <v>2.6263468386180553</v>
          </cell>
          <cell r="K814">
            <v>2.6263471704741592</v>
          </cell>
          <cell r="L814">
            <v>2.6263333948665442</v>
          </cell>
          <cell r="M814">
            <v>2.6262247045794385</v>
          </cell>
          <cell r="N814">
            <v>2.6262257311677328</v>
          </cell>
          <cell r="O814">
            <v>2.626195464501961</v>
          </cell>
          <cell r="P814">
            <v>2.626207792829732</v>
          </cell>
        </row>
        <row r="815">
          <cell r="B815" t="str">
            <v>D-INGA</v>
          </cell>
          <cell r="C815" t="str">
            <v>VAR_fin</v>
          </cell>
          <cell r="D815" t="str">
            <v>H2</v>
          </cell>
          <cell r="H815">
            <v>3.46528190390651E-2</v>
          </cell>
          <cell r="I815">
            <v>0.4282887211834846</v>
          </cell>
          <cell r="J815">
            <v>0.42864737779211104</v>
          </cell>
          <cell r="K815">
            <v>0.38849379781725835</v>
          </cell>
          <cell r="L815">
            <v>0.14863299704683897</v>
          </cell>
          <cell r="M815">
            <v>8.0967787339718808E-2</v>
          </cell>
          <cell r="N815">
            <v>8.0246301102434567E-2</v>
          </cell>
          <cell r="O815">
            <v>8.0397697041908009E-2</v>
          </cell>
          <cell r="P815">
            <v>7.8634900504903044E-2</v>
          </cell>
        </row>
        <row r="816">
          <cell r="B816" t="str">
            <v>D-INGA</v>
          </cell>
          <cell r="C816" t="str">
            <v>VAR_ncap</v>
          </cell>
          <cell r="D816" t="str">
            <v>-</v>
          </cell>
          <cell r="E816">
            <v>6.3767233766417396E-7</v>
          </cell>
          <cell r="F816">
            <v>3.9625916401796601E-7</v>
          </cell>
          <cell r="G816">
            <v>5.4509515320051999E-7</v>
          </cell>
          <cell r="H816">
            <v>8.3824590325921595E-7</v>
          </cell>
          <cell r="I816">
            <v>1.6158497303626801E-6</v>
          </cell>
          <cell r="J816">
            <v>2.6773911100246001E-6</v>
          </cell>
          <cell r="K816">
            <v>3.6399224909990899E-6</v>
          </cell>
          <cell r="L816">
            <v>0.26187136175103698</v>
          </cell>
          <cell r="M816">
            <v>6.4605963188383204E-6</v>
          </cell>
          <cell r="N816">
            <v>1.1561894269931E-5</v>
          </cell>
          <cell r="O816">
            <v>8.9792853312789102E-6</v>
          </cell>
          <cell r="P816">
            <v>6.5827341218706195E-5</v>
          </cell>
        </row>
        <row r="817">
          <cell r="B817" t="str">
            <v>D-INGA</v>
          </cell>
          <cell r="C817" t="str">
            <v>VAR_cap</v>
          </cell>
          <cell r="D817" t="str">
            <v>-</v>
          </cell>
          <cell r="E817">
            <v>1.9844840079384376</v>
          </cell>
          <cell r="F817">
            <v>1.9844844041976017</v>
          </cell>
          <cell r="G817">
            <v>1.984484949292755</v>
          </cell>
          <cell r="H817">
            <v>1.9844857875386581</v>
          </cell>
          <cell r="I817">
            <v>1.9844874033883886</v>
          </cell>
          <cell r="J817">
            <v>1.9844900807794985</v>
          </cell>
          <cell r="K817">
            <v>1.9844937207019895</v>
          </cell>
          <cell r="L817">
            <v>1.155295967394973</v>
          </cell>
          <cell r="M817">
            <v>0.36873622198192502</v>
          </cell>
          <cell r="N817">
            <v>0.26189906913738598</v>
          </cell>
          <cell r="O817">
            <v>0.26190696574906602</v>
          </cell>
          <cell r="P817">
            <v>0.26197212403150699</v>
          </cell>
        </row>
        <row r="818">
          <cell r="B818" t="str">
            <v>EWIND</v>
          </cell>
          <cell r="C818" t="str">
            <v>VAR_fout</v>
          </cell>
          <cell r="D818" t="str">
            <v>ELC35</v>
          </cell>
          <cell r="E818">
            <v>0.52400000000000047</v>
          </cell>
          <cell r="F818">
            <v>0.54529204338925741</v>
          </cell>
          <cell r="G818">
            <v>0.50316464172280617</v>
          </cell>
          <cell r="H818">
            <v>0.89091888950174047</v>
          </cell>
          <cell r="I818">
            <v>0.94489067506529123</v>
          </cell>
          <cell r="J818">
            <v>0.94500915811590602</v>
          </cell>
          <cell r="K818">
            <v>1.0535161188839128</v>
          </cell>
          <cell r="L818">
            <v>1.0536924764184754</v>
          </cell>
          <cell r="M818">
            <v>1.05523827026207</v>
          </cell>
          <cell r="N818">
            <v>1.0552426048983117</v>
          </cell>
          <cell r="O818">
            <v>1.0552473817404491</v>
          </cell>
          <cell r="P818">
            <v>1.0552747772459101</v>
          </cell>
        </row>
        <row r="819">
          <cell r="B819" t="str">
            <v>EWIND</v>
          </cell>
          <cell r="C819" t="str">
            <v>VAR_fin</v>
          </cell>
          <cell r="D819" t="str">
            <v>WND</v>
          </cell>
          <cell r="E819">
            <v>0.52400000000000047</v>
          </cell>
          <cell r="F819">
            <v>0.54529204338925741</v>
          </cell>
          <cell r="G819">
            <v>0.50316464172280617</v>
          </cell>
          <cell r="H819">
            <v>0.89091888950174047</v>
          </cell>
          <cell r="I819">
            <v>0.94489067506529123</v>
          </cell>
          <cell r="J819">
            <v>0.94500915811590602</v>
          </cell>
          <cell r="K819">
            <v>1.0535161188839128</v>
          </cell>
          <cell r="L819">
            <v>1.0536924764184754</v>
          </cell>
          <cell r="M819">
            <v>1.05523827026207</v>
          </cell>
          <cell r="N819">
            <v>1.0552426048983117</v>
          </cell>
          <cell r="O819">
            <v>1.0552473817404491</v>
          </cell>
          <cell r="P819">
            <v>1.0552747772459101</v>
          </cell>
        </row>
        <row r="820">
          <cell r="B820" t="str">
            <v>EWIND</v>
          </cell>
          <cell r="C820" t="str">
            <v>VAR_ncap</v>
          </cell>
          <cell r="D820" t="str">
            <v>-</v>
          </cell>
          <cell r="F820">
            <v>7.1321173452097604E-3</v>
          </cell>
          <cell r="G820">
            <v>0.122174134126683</v>
          </cell>
          <cell r="H820">
            <v>8.3136970336935706E-3</v>
          </cell>
          <cell r="I820">
            <v>2.1987102309659501E-2</v>
          </cell>
          <cell r="J820">
            <v>6.8595916488041501E-7</v>
          </cell>
          <cell r="K820">
            <v>0.14488496501262399</v>
          </cell>
          <cell r="L820">
            <v>8.69234948571687E-4</v>
          </cell>
          <cell r="M820">
            <v>2.9689828324861001E-2</v>
          </cell>
          <cell r="N820">
            <v>1.77040414610521E-6</v>
          </cell>
          <cell r="O820">
            <v>0.14489091209116201</v>
          </cell>
        </row>
        <row r="821">
          <cell r="B821" t="str">
            <v>EWIND</v>
          </cell>
          <cell r="C821" t="str">
            <v>VAR_cap</v>
          </cell>
          <cell r="D821" t="str">
            <v>-</v>
          </cell>
          <cell r="E821">
            <v>8.7120000000000003E-2</v>
          </cell>
          <cell r="F821">
            <v>9.0660005381816955E-2</v>
          </cell>
          <cell r="G821">
            <v>8.3655922875745956E-2</v>
          </cell>
          <cell r="H821">
            <v>0.14812366338832772</v>
          </cell>
          <cell r="I821">
            <v>0.1570971176797108</v>
          </cell>
          <cell r="J821">
            <v>0.15711692520996923</v>
          </cell>
          <cell r="K821">
            <v>0.17515735632027099</v>
          </cell>
          <cell r="L821">
            <v>0.17518645031514199</v>
          </cell>
          <cell r="M821">
            <v>0.17544400009393701</v>
          </cell>
          <cell r="N821">
            <v>0.17544471424522201</v>
          </cell>
          <cell r="O821">
            <v>0.175446416127781</v>
          </cell>
          <cell r="P821">
            <v>0.17545174576874101</v>
          </cell>
        </row>
        <row r="822">
          <cell r="B822" t="str">
            <v>EGEO</v>
          </cell>
          <cell r="C822" t="str">
            <v>VAR_fout</v>
          </cell>
          <cell r="D822" t="str">
            <v>ELC35</v>
          </cell>
          <cell r="K822">
            <v>1.749803407105615E-2</v>
          </cell>
          <cell r="L822">
            <v>1.7502943842556698E-2</v>
          </cell>
          <cell r="M822">
            <v>1.7486124242517973E-2</v>
          </cell>
          <cell r="N822">
            <v>1.5474067496043223E-2</v>
          </cell>
          <cell r="O822">
            <v>1.3891374092107263E-2</v>
          </cell>
          <cell r="P822">
            <v>1.5131147785556586E-2</v>
          </cell>
        </row>
        <row r="823">
          <cell r="B823" t="str">
            <v>EGEO</v>
          </cell>
          <cell r="C823" t="str">
            <v>VAR_fin</v>
          </cell>
          <cell r="D823" t="str">
            <v>GEO</v>
          </cell>
          <cell r="K823">
            <v>0.11665356047370773</v>
          </cell>
          <cell r="L823">
            <v>0.11668629228371143</v>
          </cell>
          <cell r="M823">
            <v>0.11657416161678645</v>
          </cell>
          <cell r="N823">
            <v>0.10316044997362148</v>
          </cell>
          <cell r="O823">
            <v>9.2609160614048391E-2</v>
          </cell>
          <cell r="P823">
            <v>0.10087431857037717</v>
          </cell>
        </row>
        <row r="824">
          <cell r="B824" t="str">
            <v>EGEO</v>
          </cell>
          <cell r="C824" t="str">
            <v>VAR_ncap</v>
          </cell>
          <cell r="D824" t="str">
            <v>-</v>
          </cell>
          <cell r="J824">
            <v>6.9434392045419902E-4</v>
          </cell>
          <cell r="K824">
            <v>4.5332244394806699E-7</v>
          </cell>
          <cell r="L824">
            <v>1.5131745645063099E-7</v>
          </cell>
          <cell r="M824">
            <v>2.0759628219933501E-7</v>
          </cell>
          <cell r="N824">
            <v>2.5234806716030197E-7</v>
          </cell>
          <cell r="O824">
            <v>1.9627351047075302E-6</v>
          </cell>
        </row>
        <row r="825">
          <cell r="B825" t="str">
            <v>EGEO</v>
          </cell>
          <cell r="C825" t="str">
            <v>VAR_cap</v>
          </cell>
          <cell r="D825" t="str">
            <v>-</v>
          </cell>
          <cell r="K825">
            <v>6.9440106163031455E-4</v>
          </cell>
          <cell r="L825">
            <v>6.9474167900898816E-4</v>
          </cell>
          <cell r="M825">
            <v>6.9475171892938582E-4</v>
          </cell>
          <cell r="N825">
            <v>6.9474220757387924E-4</v>
          </cell>
          <cell r="O825">
            <v>6.9507333645124484E-4</v>
          </cell>
          <cell r="P825">
            <v>6.9666513369755938E-4</v>
          </cell>
        </row>
        <row r="826">
          <cell r="B826" t="str">
            <v>D-SPLT</v>
          </cell>
          <cell r="C826" t="str">
            <v>VAR_fout</v>
          </cell>
          <cell r="D826" t="str">
            <v>SPLT</v>
          </cell>
          <cell r="E826">
            <v>2.0856382498742554</v>
          </cell>
          <cell r="F826">
            <v>2.4000934714480269</v>
          </cell>
          <cell r="G826">
            <v>2.3592385849628132</v>
          </cell>
          <cell r="H826">
            <v>2.3734033271385337</v>
          </cell>
          <cell r="I826">
            <v>2.5206132392691631</v>
          </cell>
          <cell r="J826">
            <v>2.7514774216988847</v>
          </cell>
          <cell r="K826">
            <v>2.7238367810994433</v>
          </cell>
          <cell r="L826">
            <v>2.4880006456775225</v>
          </cell>
          <cell r="M826">
            <v>2.4506830097228809</v>
          </cell>
          <cell r="N826">
            <v>2.4679101446460252</v>
          </cell>
          <cell r="O826">
            <v>2.4685959425195056</v>
          </cell>
          <cell r="P826">
            <v>2.4691076076654017</v>
          </cell>
        </row>
        <row r="827">
          <cell r="B827" t="str">
            <v>D-SPLT</v>
          </cell>
          <cell r="C827" t="str">
            <v>VAR_fin</v>
          </cell>
          <cell r="D827" t="str">
            <v>PLT</v>
          </cell>
          <cell r="E827">
            <v>2.0856382498742554</v>
          </cell>
          <cell r="F827">
            <v>2.4000934714480269</v>
          </cell>
          <cell r="G827">
            <v>2.3592385849628132</v>
          </cell>
          <cell r="H827">
            <v>2.3734033271385337</v>
          </cell>
          <cell r="I827">
            <v>2.5206132392691631</v>
          </cell>
          <cell r="J827">
            <v>2.7514774216988847</v>
          </cell>
          <cell r="K827">
            <v>2.7238367810994433</v>
          </cell>
          <cell r="L827">
            <v>2.4880006456775225</v>
          </cell>
          <cell r="M827">
            <v>2.4506830097228809</v>
          </cell>
          <cell r="N827">
            <v>2.4679101446460252</v>
          </cell>
          <cell r="O827">
            <v>2.4685959425195056</v>
          </cell>
          <cell r="P827">
            <v>2.4691076076654017</v>
          </cell>
        </row>
        <row r="828">
          <cell r="B828" t="str">
            <v>RHES-ESOLPV</v>
          </cell>
          <cell r="C828" t="str">
            <v>VAR_fout</v>
          </cell>
          <cell r="D828" t="str">
            <v>RHES_SOL_ELC</v>
          </cell>
          <cell r="E828">
            <v>2.1349390887346629</v>
          </cell>
          <cell r="F828">
            <v>3.390665179894667</v>
          </cell>
          <cell r="G828">
            <v>4.3176300769865774</v>
          </cell>
          <cell r="H828">
            <v>18.915925491715207</v>
          </cell>
          <cell r="I828">
            <v>19.880866134647814</v>
          </cell>
          <cell r="J828">
            <v>20.894989683465781</v>
          </cell>
          <cell r="K828">
            <v>21.960844484051123</v>
          </cell>
          <cell r="L828">
            <v>23.081069234150611</v>
          </cell>
          <cell r="M828">
            <v>24.258436157923491</v>
          </cell>
          <cell r="N828">
            <v>25.495861234248075</v>
          </cell>
          <cell r="O828">
            <v>26.796407866757256</v>
          </cell>
          <cell r="P828">
            <v>28.163300961531018</v>
          </cell>
        </row>
        <row r="829">
          <cell r="B829" t="str">
            <v>RHES-ESOLPV</v>
          </cell>
          <cell r="C829" t="str">
            <v>VAR_fin</v>
          </cell>
          <cell r="D829" t="str">
            <v>SOL</v>
          </cell>
          <cell r="E829">
            <v>2.1349390887346629</v>
          </cell>
          <cell r="F829">
            <v>3.390665179894667</v>
          </cell>
          <cell r="G829">
            <v>4.3176300769865774</v>
          </cell>
          <cell r="H829">
            <v>18.915925491715207</v>
          </cell>
          <cell r="I829">
            <v>19.880866134647814</v>
          </cell>
          <cell r="J829">
            <v>20.894989683465781</v>
          </cell>
          <cell r="K829">
            <v>21.960844484051123</v>
          </cell>
          <cell r="L829">
            <v>23.081069234150611</v>
          </cell>
          <cell r="M829">
            <v>24.258436157923491</v>
          </cell>
          <cell r="N829">
            <v>25.495861234248075</v>
          </cell>
          <cell r="O829">
            <v>26.796407866757256</v>
          </cell>
          <cell r="P829">
            <v>28.163300961531018</v>
          </cell>
        </row>
        <row r="830">
          <cell r="B830" t="str">
            <v>RHES-ESOLPV</v>
          </cell>
          <cell r="C830" t="str">
            <v>VAR_fin</v>
          </cell>
          <cell r="D830" t="str">
            <v>SOLPVC</v>
          </cell>
          <cell r="E830">
            <v>2.1349390887346602</v>
          </cell>
          <cell r="F830">
            <v>3.3906651798946701</v>
          </cell>
          <cell r="G830">
            <v>4.3176300769865801</v>
          </cell>
          <cell r="H830">
            <v>18.9159254917152</v>
          </cell>
          <cell r="I830">
            <v>19.8808661346478</v>
          </cell>
          <cell r="J830">
            <v>20.894989683465798</v>
          </cell>
          <cell r="K830">
            <v>21.960844484051101</v>
          </cell>
          <cell r="L830">
            <v>23.081069234150601</v>
          </cell>
          <cell r="M830">
            <v>24.258436157923501</v>
          </cell>
          <cell r="N830">
            <v>25.4958612342481</v>
          </cell>
          <cell r="O830">
            <v>26.796407866757299</v>
          </cell>
          <cell r="P830">
            <v>28.163300961531</v>
          </cell>
        </row>
        <row r="831">
          <cell r="B831" t="str">
            <v>RHES-ESOLPV</v>
          </cell>
          <cell r="C831" t="str">
            <v>VAR_ncap</v>
          </cell>
          <cell r="D831" t="str">
            <v>-</v>
          </cell>
          <cell r="F831">
            <v>1.03793860130221E-8</v>
          </cell>
          <cell r="G831">
            <v>8.4877141515365103E-7</v>
          </cell>
          <cell r="H831">
            <v>3.4272908571321201</v>
          </cell>
          <cell r="I831">
            <v>0.46159672303943</v>
          </cell>
          <cell r="J831">
            <v>0.75115567560057706</v>
          </cell>
          <cell r="K831">
            <v>1.8792956741668501</v>
          </cell>
          <cell r="L831">
            <v>2.6179226586409201</v>
          </cell>
          <cell r="M831">
            <v>0.71226499740326299</v>
          </cell>
          <cell r="N831">
            <v>1.09787719817386</v>
          </cell>
          <cell r="O831">
            <v>2.20103507545157</v>
          </cell>
          <cell r="P831">
            <v>2.9560755517306601</v>
          </cell>
        </row>
        <row r="832">
          <cell r="B832" t="str">
            <v>RHES-ESOLPV</v>
          </cell>
          <cell r="C832" t="str">
            <v>VAR_cap</v>
          </cell>
          <cell r="D832" t="str">
            <v>-</v>
          </cell>
          <cell r="E832">
            <v>0.67885700000000004</v>
          </cell>
          <cell r="F832">
            <v>1.1558999280575359</v>
          </cell>
          <cell r="G832">
            <v>1.2891578591508013</v>
          </cell>
          <cell r="H832">
            <v>4.6795658813393004</v>
          </cell>
          <cell r="I832">
            <v>4.9182799285010104</v>
          </cell>
          <cell r="J832">
            <v>5.1691617491188104</v>
          </cell>
          <cell r="K832">
            <v>5.4328409577725099</v>
          </cell>
          <cell r="L832">
            <v>5.7099707314477701</v>
          </cell>
          <cell r="M832">
            <v>6.0012368426024603</v>
          </cell>
          <cell r="N832">
            <v>6.3073605283848897</v>
          </cell>
          <cell r="O832">
            <v>6.6290999296696196</v>
          </cell>
          <cell r="P832">
            <v>6.9672528227593604</v>
          </cell>
        </row>
        <row r="833">
          <cell r="B833" t="str">
            <v>ENUC_SMR_GOE_VI</v>
          </cell>
          <cell r="C833" t="str">
            <v>VAR_fout</v>
          </cell>
          <cell r="D833" t="str">
            <v>LTH</v>
          </cell>
          <cell r="O833">
            <v>2.6389297413648542E-2</v>
          </cell>
          <cell r="P833">
            <v>2.632345295842968E-2</v>
          </cell>
        </row>
        <row r="834">
          <cell r="B834" t="str">
            <v>ENUC_SMR_GOE_VI</v>
          </cell>
          <cell r="C834" t="str">
            <v>VAR_fout</v>
          </cell>
          <cell r="D834" t="str">
            <v>ELC</v>
          </cell>
          <cell r="O834">
            <v>5.0562183544206545E-2</v>
          </cell>
          <cell r="P834">
            <v>6.4604489442081942E-2</v>
          </cell>
        </row>
        <row r="835">
          <cell r="B835" t="str">
            <v>ENUC_SMR_GOE_VI</v>
          </cell>
          <cell r="C835" t="str">
            <v>VAR_fin</v>
          </cell>
          <cell r="D835" t="str">
            <v>URN</v>
          </cell>
          <cell r="O835">
            <v>0.16421691862812288</v>
          </cell>
          <cell r="P835">
            <v>0.20652916091309043</v>
          </cell>
        </row>
        <row r="836">
          <cell r="B836" t="str">
            <v>ENUC_SMR_GOE_VI</v>
          </cell>
          <cell r="C836" t="str">
            <v>VAR_ncap</v>
          </cell>
          <cell r="D836" t="str">
            <v>-</v>
          </cell>
          <cell r="N836">
            <v>1.69008024612843E-3</v>
          </cell>
          <cell r="O836">
            <v>8.5123028549868396E-4</v>
          </cell>
        </row>
        <row r="837">
          <cell r="B837" t="str">
            <v>ENUC_SMR_GOE_VI</v>
          </cell>
          <cell r="C837" t="str">
            <v>VAR_cap</v>
          </cell>
          <cell r="D837" t="str">
            <v>-</v>
          </cell>
          <cell r="O837">
            <v>1.9599319002671402E-3</v>
          </cell>
          <cell r="P837">
            <v>2.5413105316271201E-3</v>
          </cell>
        </row>
        <row r="838">
          <cell r="B838" t="str">
            <v>SUP_DAC</v>
          </cell>
          <cell r="C838" t="str">
            <v>VAR_fout</v>
          </cell>
          <cell r="D838" t="str">
            <v>CO2_O</v>
          </cell>
          <cell r="J838">
            <v>6.057903565271929E-3</v>
          </cell>
          <cell r="K838">
            <v>1.0588324219865296E-2</v>
          </cell>
          <cell r="L838">
            <v>163.95731705006011</v>
          </cell>
          <cell r="M838">
            <v>350.13828238147715</v>
          </cell>
          <cell r="N838">
            <v>1523.4615008360445</v>
          </cell>
          <cell r="O838">
            <v>2221.7992554025504</v>
          </cell>
          <cell r="P838">
            <v>2938.2833514683171</v>
          </cell>
        </row>
        <row r="839">
          <cell r="B839" t="str">
            <v>SUP_DAC</v>
          </cell>
          <cell r="C839" t="str">
            <v>VAR_fout</v>
          </cell>
          <cell r="D839" t="str">
            <v>CO2</v>
          </cell>
          <cell r="J839">
            <v>-6.0579035652719299E-3</v>
          </cell>
          <cell r="K839">
            <v>-1.0588324219865299E-2</v>
          </cell>
          <cell r="L839">
            <v>-163.95731705006</v>
          </cell>
          <cell r="M839">
            <v>-350.13828238147698</v>
          </cell>
          <cell r="N839">
            <v>-1523.4615008360399</v>
          </cell>
          <cell r="O839">
            <v>-2221.79925540255</v>
          </cell>
          <cell r="P839">
            <v>-2938.2833514683198</v>
          </cell>
        </row>
        <row r="840">
          <cell r="B840" t="str">
            <v>SUP_DAC</v>
          </cell>
          <cell r="C840" t="str">
            <v>VAR_fin</v>
          </cell>
          <cell r="D840" t="str">
            <v>CHEAT</v>
          </cell>
          <cell r="J840">
            <v>4.0280093214332724E-5</v>
          </cell>
          <cell r="K840">
            <v>6.8945612789024518E-5</v>
          </cell>
          <cell r="L840">
            <v>1.0450263093289074</v>
          </cell>
          <cell r="M840">
            <v>2.2317010522937433</v>
          </cell>
          <cell r="N840">
            <v>9.71019395942713</v>
          </cell>
          <cell r="O840">
            <v>14.161238532795272</v>
          </cell>
          <cell r="P840">
            <v>18.727943722145586</v>
          </cell>
        </row>
        <row r="841">
          <cell r="B841" t="str">
            <v>SUP_DAC</v>
          </cell>
          <cell r="C841" t="str">
            <v>VAR_fin</v>
          </cell>
          <cell r="D841" t="str">
            <v>CELC</v>
          </cell>
          <cell r="J841">
            <v>8.4002929438437475E-6</v>
          </cell>
          <cell r="K841">
            <v>1.215892564581197E-5</v>
          </cell>
          <cell r="L841">
            <v>0.14920115851555457</v>
          </cell>
          <cell r="M841">
            <v>0.31862583696714425</v>
          </cell>
          <cell r="N841">
            <v>1.3863499657608014</v>
          </cell>
          <cell r="O841">
            <v>2.0218373224163213</v>
          </cell>
          <cell r="P841">
            <v>2.6738378498361648</v>
          </cell>
        </row>
        <row r="842">
          <cell r="B842" t="str">
            <v>SUP_DAC</v>
          </cell>
          <cell r="C842" t="str">
            <v>VAR_ncap</v>
          </cell>
          <cell r="D842" t="str">
            <v>-</v>
          </cell>
          <cell r="J842">
            <v>1.6722586469173899E-3</v>
          </cell>
          <cell r="K842">
            <v>4.8514212453513599E-4</v>
          </cell>
          <cell r="L842">
            <v>20.794129266531801</v>
          </cell>
          <cell r="M842">
            <v>23.6165620324022</v>
          </cell>
          <cell r="N842">
            <v>148.82397215141901</v>
          </cell>
          <cell r="O842">
            <v>113.174442401376</v>
          </cell>
          <cell r="P842">
            <v>110.691540599981</v>
          </cell>
        </row>
        <row r="843">
          <cell r="B843" t="str">
            <v>SUP_DAC</v>
          </cell>
          <cell r="C843" t="str">
            <v>VAR_cap</v>
          </cell>
          <cell r="D843" t="str">
            <v>-</v>
          </cell>
          <cell r="J843">
            <v>1.6722586469173899E-3</v>
          </cell>
          <cell r="K843">
            <v>2.1514908736773538E-3</v>
          </cell>
          <cell r="L843">
            <v>20.796235841378611</v>
          </cell>
          <cell r="M843">
            <v>44.411262085272</v>
          </cell>
          <cell r="N843">
            <v>193.23461617065408</v>
          </cell>
          <cell r="O843">
            <v>281.81118837885731</v>
          </cell>
          <cell r="P843">
            <v>372.68992410891201</v>
          </cell>
        </row>
        <row r="844">
          <cell r="B844" t="str">
            <v>EHYD-DAM10</v>
          </cell>
          <cell r="C844" t="str">
            <v>VAR_fout</v>
          </cell>
          <cell r="D844" t="str">
            <v>ELC</v>
          </cell>
          <cell r="F844">
            <v>7.9941605619353023E-3</v>
          </cell>
          <cell r="G844">
            <v>5.0630284619846817E-2</v>
          </cell>
          <cell r="H844">
            <v>0.73808542437342028</v>
          </cell>
          <cell r="I844">
            <v>0.73803474177142336</v>
          </cell>
          <cell r="J844">
            <v>0.72885639077965014</v>
          </cell>
          <cell r="K844">
            <v>0.72352122711008926</v>
          </cell>
          <cell r="L844">
            <v>0.728615117606768</v>
          </cell>
          <cell r="M844">
            <v>0.72948871294548523</v>
          </cell>
          <cell r="N844">
            <v>0.73116382246277711</v>
          </cell>
          <cell r="O844">
            <v>0.73202552086890382</v>
          </cell>
          <cell r="P844">
            <v>0.73069502980908307</v>
          </cell>
        </row>
        <row r="845">
          <cell r="B845" t="str">
            <v>EHYD-DAM10</v>
          </cell>
          <cell r="C845" t="str">
            <v>VAR_fin</v>
          </cell>
          <cell r="D845" t="str">
            <v>HYDD</v>
          </cell>
          <cell r="F845">
            <v>7.9941605619353023E-3</v>
          </cell>
          <cell r="G845">
            <v>5.0630284619846817E-2</v>
          </cell>
          <cell r="H845">
            <v>0.73808542437342028</v>
          </cell>
          <cell r="I845">
            <v>0.73803474177142336</v>
          </cell>
          <cell r="J845">
            <v>0.72885639077965014</v>
          </cell>
          <cell r="K845">
            <v>0.72352122711008926</v>
          </cell>
          <cell r="L845">
            <v>0.728615117606768</v>
          </cell>
          <cell r="M845">
            <v>0.72948871294548523</v>
          </cell>
          <cell r="N845">
            <v>0.73116382246277711</v>
          </cell>
          <cell r="O845">
            <v>0.73202552086890382</v>
          </cell>
          <cell r="P845">
            <v>0.73069502980908307</v>
          </cell>
        </row>
        <row r="846">
          <cell r="B846" t="str">
            <v>EHYD-DAM10</v>
          </cell>
          <cell r="C846" t="str">
            <v>VAR_ncap</v>
          </cell>
          <cell r="D846" t="str">
            <v>-</v>
          </cell>
          <cell r="F846">
            <v>1.01319675315098E-3</v>
          </cell>
          <cell r="G846">
            <v>4.4927162263286901E-3</v>
          </cell>
          <cell r="H846">
            <v>6.9794260601704503E-2</v>
          </cell>
          <cell r="I846">
            <v>1.4323154823941899E-7</v>
          </cell>
          <cell r="J846">
            <v>9.5195247071423296E-8</v>
          </cell>
          <cell r="K846">
            <v>4.8365408610036703E-8</v>
          </cell>
          <cell r="L846">
            <v>2.3177386611409799E-8</v>
          </cell>
          <cell r="M846">
            <v>2.1998815773054801E-8</v>
          </cell>
          <cell r="N846">
            <v>1.47492311421845E-8</v>
          </cell>
          <cell r="O846">
            <v>2.03972562948546E-7</v>
          </cell>
          <cell r="P846">
            <v>8.2136697106878302E-8</v>
          </cell>
        </row>
        <row r="847">
          <cell r="B847" t="str">
            <v>EHYD-DAM10</v>
          </cell>
          <cell r="C847" t="str">
            <v>VAR_cap</v>
          </cell>
          <cell r="D847" t="str">
            <v>-</v>
          </cell>
          <cell r="F847">
            <v>1.01319675315098E-3</v>
          </cell>
          <cell r="G847">
            <v>5.5059129794796701E-3</v>
          </cell>
          <cell r="H847">
            <v>7.5300173581184196E-2</v>
          </cell>
          <cell r="I847">
            <v>7.5300316812732401E-2</v>
          </cell>
          <cell r="J847">
            <v>7.5300412007979503E-2</v>
          </cell>
          <cell r="K847">
            <v>7.5300460373388098E-2</v>
          </cell>
          <cell r="L847">
            <v>7.5300483550774705E-2</v>
          </cell>
          <cell r="M847">
            <v>7.5300505549590502E-2</v>
          </cell>
          <cell r="N847">
            <v>7.5300520298821602E-2</v>
          </cell>
          <cell r="O847">
            <v>7.5300724271384595E-2</v>
          </cell>
          <cell r="P847">
            <v>7.5300806408081705E-2</v>
          </cell>
        </row>
        <row r="848">
          <cell r="B848" t="str">
            <v>DH-EBAT</v>
          </cell>
          <cell r="C848" t="str">
            <v>VAR_fout</v>
          </cell>
          <cell r="D848" t="str">
            <v>ELC35</v>
          </cell>
          <cell r="E848">
            <v>2.4833892764729343E-3</v>
          </cell>
          <cell r="F848">
            <v>2.0155477059225308E-3</v>
          </cell>
          <cell r="G848">
            <v>2.4153046150747338E-3</v>
          </cell>
          <cell r="H848">
            <v>2.5043800191628103E-3</v>
          </cell>
          <cell r="I848">
            <v>2.7426714863101744E-2</v>
          </cell>
          <cell r="J848">
            <v>5.191402762101819E-2</v>
          </cell>
          <cell r="K848">
            <v>0.93300793112221858</v>
          </cell>
          <cell r="L848">
            <v>1.5371299706370871</v>
          </cell>
          <cell r="M848">
            <v>2.494931712069437</v>
          </cell>
          <cell r="N848">
            <v>1.6087925427952705</v>
          </cell>
          <cell r="O848">
            <v>1.7393828749416851</v>
          </cell>
          <cell r="P848">
            <v>1.8291205604760694</v>
          </cell>
        </row>
        <row r="849">
          <cell r="B849" t="str">
            <v>DH-EBAT</v>
          </cell>
          <cell r="C849" t="str">
            <v>VAR_fout</v>
          </cell>
          <cell r="D849" t="str">
            <v>AUX_DH-EBAT_OUT</v>
          </cell>
          <cell r="E849">
            <v>2.483389276472933E-3</v>
          </cell>
          <cell r="F849">
            <v>2.0155477059225304E-3</v>
          </cell>
          <cell r="G849">
            <v>2.4153046150747334E-3</v>
          </cell>
          <cell r="H849">
            <v>2.5043800191628094E-3</v>
          </cell>
          <cell r="I849">
            <v>2.7426714863101741E-2</v>
          </cell>
          <cell r="J849">
            <v>5.1914027621018183E-2</v>
          </cell>
          <cell r="K849">
            <v>0.93300793112221847</v>
          </cell>
          <cell r="L849">
            <v>1.5371299706370867</v>
          </cell>
          <cell r="M849">
            <v>2.4949317120694356</v>
          </cell>
          <cell r="N849">
            <v>1.6087925427952696</v>
          </cell>
          <cell r="O849">
            <v>1.7393828749416844</v>
          </cell>
          <cell r="P849">
            <v>1.829120560476069</v>
          </cell>
        </row>
        <row r="850">
          <cell r="B850" t="str">
            <v>DH-EBAT</v>
          </cell>
          <cell r="C850" t="str">
            <v>VAR_fin</v>
          </cell>
          <cell r="D850" t="str">
            <v>ELC35</v>
          </cell>
          <cell r="E850">
            <v>2.7781240762456373E-3</v>
          </cell>
          <cell r="F850">
            <v>2.2541500159706483E-3</v>
          </cell>
          <cell r="G850">
            <v>2.7014006614445776E-3</v>
          </cell>
          <cell r="H850">
            <v>2.801152553666936E-3</v>
          </cell>
          <cell r="I850">
            <v>3.0670414643610859E-2</v>
          </cell>
          <cell r="J850">
            <v>5.8052037038131298E-2</v>
          </cell>
          <cell r="K850">
            <v>1.0433185219993608</v>
          </cell>
          <cell r="L850">
            <v>1.7188675550235151</v>
          </cell>
          <cell r="M850">
            <v>2.7899103839709674</v>
          </cell>
          <cell r="N850">
            <v>1.7990025324671768</v>
          </cell>
          <cell r="O850">
            <v>1.9450326077380471</v>
          </cell>
          <cell r="P850">
            <v>2.0453804457987297</v>
          </cell>
        </row>
        <row r="851">
          <cell r="B851" t="str">
            <v>DH-EBAT</v>
          </cell>
          <cell r="C851" t="str">
            <v>VAR_fin</v>
          </cell>
          <cell r="D851" t="str">
            <v>AUX_DH-EBAT_IN</v>
          </cell>
          <cell r="E851">
            <v>2.7781240762456373E-3</v>
          </cell>
          <cell r="F851">
            <v>2.2541500159706483E-3</v>
          </cell>
          <cell r="G851">
            <v>2.7014006614445776E-3</v>
          </cell>
          <cell r="H851">
            <v>2.801152553666936E-3</v>
          </cell>
          <cell r="I851">
            <v>3.0670414643610859E-2</v>
          </cell>
          <cell r="J851">
            <v>5.8052037038131298E-2</v>
          </cell>
          <cell r="K851">
            <v>1.0433185219993608</v>
          </cell>
          <cell r="L851">
            <v>1.7188675550235151</v>
          </cell>
          <cell r="M851">
            <v>2.7899103839709674</v>
          </cell>
          <cell r="N851">
            <v>1.7990025324671768</v>
          </cell>
          <cell r="O851">
            <v>1.9450326077380471</v>
          </cell>
          <cell r="P851">
            <v>2.0453804457987297</v>
          </cell>
        </row>
        <row r="852">
          <cell r="B852" t="str">
            <v>DH-EBAT</v>
          </cell>
          <cell r="C852" t="str">
            <v>VAR_ncap</v>
          </cell>
          <cell r="D852" t="str">
            <v>-</v>
          </cell>
          <cell r="E852">
            <v>3.4501484062024701E-4</v>
          </cell>
          <cell r="F852">
            <v>5.41569746247004E-7</v>
          </cell>
          <cell r="G852">
            <v>1.88062324961333E-6</v>
          </cell>
          <cell r="H852">
            <v>9.1351612526777102E-5</v>
          </cell>
          <cell r="I852">
            <v>4.4352754414078302E-3</v>
          </cell>
          <cell r="J852">
            <v>9.6930415942925296E-3</v>
          </cell>
          <cell r="K852">
            <v>0.308649674857435</v>
          </cell>
          <cell r="L852">
            <v>0.193200885490906</v>
          </cell>
          <cell r="M852">
            <v>0.13638493825206</v>
          </cell>
          <cell r="N852">
            <v>0.104018532002519</v>
          </cell>
          <cell r="O852">
            <v>0.24537039457087301</v>
          </cell>
          <cell r="P852">
            <v>7.6852514698784194E-2</v>
          </cell>
        </row>
        <row r="853">
          <cell r="B853" t="str">
            <v>DH-EBAT</v>
          </cell>
          <cell r="C853" t="str">
            <v>VAR_cap</v>
          </cell>
          <cell r="D853" t="str">
            <v>-</v>
          </cell>
          <cell r="E853">
            <v>3.4501484062024701E-4</v>
          </cell>
          <cell r="F853">
            <v>3.4542537415771003E-4</v>
          </cell>
          <cell r="G853">
            <v>3.4702669148286343E-4</v>
          </cell>
          <cell r="H853">
            <v>3.4544688858417088E-4</v>
          </cell>
          <cell r="I853">
            <v>4.5271408608253249E-3</v>
          </cell>
          <cell r="J853">
            <v>1.4146974493117257E-2</v>
          </cell>
          <cell r="K853">
            <v>0.320641859032259</v>
          </cell>
          <cell r="L853">
            <v>0.50516020482039992</v>
          </cell>
          <cell r="M853">
            <v>0.46841873262535633</v>
          </cell>
          <cell r="N853">
            <v>0.3393869741713082</v>
          </cell>
          <cell r="O853">
            <v>0.37354439385619742</v>
          </cell>
          <cell r="P853">
            <v>0.39241853206498312</v>
          </cell>
        </row>
        <row r="854">
          <cell r="B854" t="str">
            <v>RHEM-EBAT</v>
          </cell>
          <cell r="C854" t="str">
            <v>VAR_fout</v>
          </cell>
          <cell r="D854" t="str">
            <v>RHEM_ELC</v>
          </cell>
          <cell r="E854">
            <v>8.0219317957031975E-4</v>
          </cell>
          <cell r="F854">
            <v>8.0200289218477637E-4</v>
          </cell>
          <cell r="G854">
            <v>8.0389473498065531E-4</v>
          </cell>
          <cell r="H854">
            <v>2.7368353239863724E-2</v>
          </cell>
          <cell r="I854">
            <v>5.152066860507544E-2</v>
          </cell>
          <cell r="J854">
            <v>4.7492416797934429E-2</v>
          </cell>
          <cell r="K854">
            <v>3.6086616326539978E-2</v>
          </cell>
          <cell r="L854">
            <v>5.2692947578305699E-2</v>
          </cell>
          <cell r="M854">
            <v>5.3927963569851217E-2</v>
          </cell>
          <cell r="N854">
            <v>5.6380924531827359E-2</v>
          </cell>
          <cell r="O854">
            <v>4.838042230116834E-2</v>
          </cell>
          <cell r="P854">
            <v>6.9608625875677899E-2</v>
          </cell>
        </row>
        <row r="855">
          <cell r="B855" t="str">
            <v>RHEM-EBAT</v>
          </cell>
          <cell r="C855" t="str">
            <v>VAR_fout</v>
          </cell>
          <cell r="D855" t="str">
            <v>AUX_RHEM-EBAT_OUT</v>
          </cell>
          <cell r="E855">
            <v>8.021931795703204E-4</v>
          </cell>
          <cell r="F855">
            <v>8.0200289218477713E-4</v>
          </cell>
          <cell r="G855">
            <v>8.0389473498065596E-4</v>
          </cell>
          <cell r="H855">
            <v>2.7368353239863741E-2</v>
          </cell>
          <cell r="I855">
            <v>5.1520668605075502E-2</v>
          </cell>
          <cell r="J855">
            <v>4.7492416797934485E-2</v>
          </cell>
          <cell r="K855">
            <v>3.6086616326540019E-2</v>
          </cell>
          <cell r="L855">
            <v>5.2692947578305768E-2</v>
          </cell>
          <cell r="M855">
            <v>5.3927963569851252E-2</v>
          </cell>
          <cell r="N855">
            <v>5.63809245318274E-2</v>
          </cell>
          <cell r="O855">
            <v>4.8380422301168409E-2</v>
          </cell>
          <cell r="P855">
            <v>6.9608625875677954E-2</v>
          </cell>
        </row>
        <row r="856">
          <cell r="B856" t="str">
            <v>RHEM-EBAT</v>
          </cell>
          <cell r="C856" t="str">
            <v>VAR_fin</v>
          </cell>
          <cell r="D856" t="str">
            <v>RHEM_ELC</v>
          </cell>
          <cell r="E856">
            <v>8.8786480036450116E-4</v>
          </cell>
          <cell r="F856">
            <v>8.8784710969263604E-4</v>
          </cell>
          <cell r="G856">
            <v>8.8955345305731254E-4</v>
          </cell>
          <cell r="H856">
            <v>3.0266118314824113E-2</v>
          </cell>
          <cell r="I856">
            <v>5.6975312720011946E-2</v>
          </cell>
          <cell r="J856">
            <v>5.2520322852277944E-2</v>
          </cell>
          <cell r="K856">
            <v>3.9907153013729324E-2</v>
          </cell>
          <cell r="L856">
            <v>5.8272454370336256E-2</v>
          </cell>
          <cell r="M856">
            <v>5.9637565964277973E-2</v>
          </cell>
          <cell r="N856">
            <v>6.2351363997882978E-2</v>
          </cell>
          <cell r="O856">
            <v>5.3503124948949612E-2</v>
          </cell>
          <cell r="P856">
            <v>7.6979497580120099E-2</v>
          </cell>
        </row>
        <row r="857">
          <cell r="B857" t="str">
            <v>RHEM-EBAT</v>
          </cell>
          <cell r="C857" t="str">
            <v>VAR_fin</v>
          </cell>
          <cell r="D857" t="str">
            <v>AUX_RHEM-EBAT_IN</v>
          </cell>
          <cell r="E857">
            <v>8.8786480036450116E-4</v>
          </cell>
          <cell r="F857">
            <v>8.8784710969263604E-4</v>
          </cell>
          <cell r="G857">
            <v>8.8955345305731254E-4</v>
          </cell>
          <cell r="H857">
            <v>3.0266118314824113E-2</v>
          </cell>
          <cell r="I857">
            <v>5.6975312720011946E-2</v>
          </cell>
          <cell r="J857">
            <v>5.2520322852277944E-2</v>
          </cell>
          <cell r="K857">
            <v>3.9907153013729324E-2</v>
          </cell>
          <cell r="L857">
            <v>5.8272454370336256E-2</v>
          </cell>
          <cell r="M857">
            <v>5.9637565964277973E-2</v>
          </cell>
          <cell r="N857">
            <v>6.2351363997882978E-2</v>
          </cell>
          <cell r="O857">
            <v>5.3503124948949612E-2</v>
          </cell>
          <cell r="P857">
            <v>7.6979497580120099E-2</v>
          </cell>
        </row>
        <row r="858">
          <cell r="B858" t="str">
            <v>RHEM-EBAT</v>
          </cell>
          <cell r="C858" t="str">
            <v>VAR_ncap</v>
          </cell>
          <cell r="D858" t="str">
            <v>-</v>
          </cell>
          <cell r="E858">
            <v>3.25578979484775E-4</v>
          </cell>
          <cell r="F858">
            <v>5.2407753763663497E-7</v>
          </cell>
          <cell r="G858">
            <v>1.3795532785810801E-6</v>
          </cell>
          <cell r="H858">
            <v>2.0616334349000301E-2</v>
          </cell>
          <cell r="I858">
            <v>2.3824179761258702E-3</v>
          </cell>
          <cell r="J858">
            <v>1.4679961766478801E-2</v>
          </cell>
          <cell r="K858">
            <v>1.4676041929425E-3</v>
          </cell>
          <cell r="L858">
            <v>1.51842705112743E-2</v>
          </cell>
          <cell r="M858">
            <v>6.24927051068307E-3</v>
          </cell>
          <cell r="N858">
            <v>9.0656778842838504E-3</v>
          </cell>
          <cell r="O858">
            <v>9.6452692505941892E-3</v>
          </cell>
          <cell r="P858">
            <v>1.2749199287543599E-2</v>
          </cell>
        </row>
        <row r="859">
          <cell r="B859" t="str">
            <v>RHEM-EBAT</v>
          </cell>
          <cell r="C859" t="str">
            <v>VAR_cap</v>
          </cell>
          <cell r="D859" t="str">
            <v>-</v>
          </cell>
          <cell r="E859">
            <v>3.2830045517985541E-4</v>
          </cell>
          <cell r="F859">
            <v>3.2865800290017864E-4</v>
          </cell>
          <cell r="G859">
            <v>3.296520558673981E-4</v>
          </cell>
          <cell r="H859">
            <v>2.0855762751986404E-2</v>
          </cell>
          <cell r="I859">
            <v>2.2999180988444362E-2</v>
          </cell>
          <cell r="J859">
            <v>2.1391449535489358E-2</v>
          </cell>
          <cell r="K859">
            <v>1.7382514303862104E-2</v>
          </cell>
          <cell r="L859">
            <v>2.1665765366004144E-2</v>
          </cell>
          <cell r="M859">
            <v>2.2093208619503337E-2</v>
          </cell>
          <cell r="N859">
            <v>2.3093660823098574E-2</v>
          </cell>
          <cell r="O859">
            <v>1.9817196748660001E-2</v>
          </cell>
          <cell r="P859">
            <v>2.8511300585308832E-2</v>
          </cell>
        </row>
        <row r="860">
          <cell r="B860" t="str">
            <v>HPLGEO</v>
          </cell>
          <cell r="C860" t="str">
            <v>VAR_fout</v>
          </cell>
          <cell r="D860" t="str">
            <v>LTH</v>
          </cell>
          <cell r="J860">
            <v>3.2832428066583634E-4</v>
          </cell>
          <cell r="K860">
            <v>3.292209875846411E-4</v>
          </cell>
          <cell r="L860">
            <v>3.3227890164166371E-4</v>
          </cell>
          <cell r="M860">
            <v>3.3305199770553565E-4</v>
          </cell>
          <cell r="N860">
            <v>3.4154996721117722E-4</v>
          </cell>
          <cell r="O860">
            <v>3.4962143286463947E-4</v>
          </cell>
          <cell r="P860">
            <v>5.9816428608326481E-4</v>
          </cell>
        </row>
        <row r="861">
          <cell r="B861" t="str">
            <v>HPLGEO</v>
          </cell>
          <cell r="C861" t="str">
            <v>VAR_fin</v>
          </cell>
          <cell r="D861" t="str">
            <v>GEO</v>
          </cell>
          <cell r="J861">
            <v>3.8626385960686564E-4</v>
          </cell>
          <cell r="K861">
            <v>3.8731880892310715E-4</v>
          </cell>
          <cell r="L861">
            <v>3.9091635487254546E-4</v>
          </cell>
          <cell r="M861">
            <v>3.9182587965357144E-4</v>
          </cell>
          <cell r="N861">
            <v>4.0182349083667864E-4</v>
          </cell>
          <cell r="O861">
            <v>4.1131933278192869E-4</v>
          </cell>
          <cell r="P861">
            <v>7.0372268950972248E-4</v>
          </cell>
        </row>
        <row r="862">
          <cell r="B862" t="str">
            <v>HPLGEO</v>
          </cell>
          <cell r="C862" t="str">
            <v>VAR_ncap</v>
          </cell>
          <cell r="D862" t="str">
            <v>-</v>
          </cell>
          <cell r="J862">
            <v>1.7248821312956699E-5</v>
          </cell>
          <cell r="K862">
            <v>1.01314341999577E-7</v>
          </cell>
          <cell r="L862">
            <v>4.2909218432289102E-6</v>
          </cell>
          <cell r="M862">
            <v>2.6663250123991998E-7</v>
          </cell>
          <cell r="N862">
            <v>1.9931403302130799E-5</v>
          </cell>
          <cell r="O862">
            <v>5.9823026371064299E-7</v>
          </cell>
          <cell r="P862">
            <v>2.6046630418545899E-5</v>
          </cell>
        </row>
        <row r="863">
          <cell r="B863" t="str">
            <v>HPLGEO</v>
          </cell>
          <cell r="C863" t="str">
            <v>VAR_cap</v>
          </cell>
          <cell r="D863" t="str">
            <v>-</v>
          </cell>
          <cell r="J863">
            <v>1.7248821312956699E-5</v>
          </cell>
          <cell r="K863">
            <v>1.7350135654956301E-5</v>
          </cell>
          <cell r="L863">
            <v>2.16410574981852E-5</v>
          </cell>
          <cell r="M863">
            <v>1.96223000282919E-5</v>
          </cell>
          <cell r="N863">
            <v>2.4590271988599202E-5</v>
          </cell>
          <cell r="O863">
            <v>2.50871879103103E-5</v>
          </cell>
          <cell r="P863">
            <v>4.68428964856273E-5</v>
          </cell>
        </row>
        <row r="864">
          <cell r="B864" t="str">
            <v>CT_CWODBDSCCS</v>
          </cell>
          <cell r="C864" t="str">
            <v>VAR_fout</v>
          </cell>
          <cell r="D864" t="str">
            <v>CO2_O</v>
          </cell>
          <cell r="J864">
            <v>1.8345342782472216E-2</v>
          </cell>
          <cell r="K864">
            <v>3.3108698391185437E-2</v>
          </cell>
          <cell r="L864">
            <v>604.3649713606319</v>
          </cell>
          <cell r="M864">
            <v>693.36041006317544</v>
          </cell>
          <cell r="N864">
            <v>604.36613295559835</v>
          </cell>
          <cell r="O864">
            <v>693.30039610826361</v>
          </cell>
          <cell r="P864">
            <v>706.07844176798233</v>
          </cell>
        </row>
        <row r="865">
          <cell r="B865" t="str">
            <v>CT_CWODBDSCCS</v>
          </cell>
          <cell r="C865" t="str">
            <v>VAR_fout</v>
          </cell>
          <cell r="D865" t="str">
            <v>CO2</v>
          </cell>
          <cell r="J865">
            <v>-1.8345342782472199E-2</v>
          </cell>
          <cell r="K865">
            <v>-3.3108698391185402E-2</v>
          </cell>
          <cell r="L865">
            <v>-604.36497136063201</v>
          </cell>
          <cell r="M865">
            <v>-693.36041006317498</v>
          </cell>
          <cell r="N865">
            <v>-604.366132955598</v>
          </cell>
          <cell r="O865">
            <v>-693.30039610826395</v>
          </cell>
          <cell r="P865">
            <v>-706.07844176798301</v>
          </cell>
        </row>
        <row r="866">
          <cell r="B866" t="str">
            <v>CT_CWODBDSCCS</v>
          </cell>
          <cell r="C866" t="str">
            <v>VAR_fout</v>
          </cell>
          <cell r="D866" t="str">
            <v>BDS</v>
          </cell>
          <cell r="J866">
            <v>1.0264814843138566E-4</v>
          </cell>
          <cell r="K866">
            <v>1.8525391578267305E-4</v>
          </cell>
          <cell r="L866">
            <v>3.3816182135461919</v>
          </cell>
          <cell r="M866">
            <v>3.8795765842332224</v>
          </cell>
          <cell r="N866">
            <v>3.3816247130471249</v>
          </cell>
          <cell r="O866">
            <v>3.8792407866727863</v>
          </cell>
          <cell r="P866">
            <v>3.950738100355859</v>
          </cell>
        </row>
        <row r="867">
          <cell r="B867" t="str">
            <v>CT_CWODBDSCCS</v>
          </cell>
          <cell r="C867" t="str">
            <v>VAR_fout</v>
          </cell>
          <cell r="D867" t="str">
            <v>LTH</v>
          </cell>
          <cell r="J867">
            <v>4.0032777888240339E-5</v>
          </cell>
          <cell r="K867">
            <v>7.2249027155242389E-5</v>
          </cell>
          <cell r="L867">
            <v>1.3188311032830129</v>
          </cell>
          <cell r="M867">
            <v>1.5130348678509551</v>
          </cell>
          <cell r="N867">
            <v>1.3188336380883769</v>
          </cell>
          <cell r="O867">
            <v>1.5129039068023853</v>
          </cell>
          <cell r="P867">
            <v>1.5407878591387825</v>
          </cell>
        </row>
        <row r="868">
          <cell r="B868" t="str">
            <v>CT_CWODBDSCCS</v>
          </cell>
          <cell r="C868" t="str">
            <v>VAR_fin</v>
          </cell>
          <cell r="D868" t="str">
            <v>CWOD</v>
          </cell>
          <cell r="J868">
            <v>2.924958989552331E-4</v>
          </cell>
          <cell r="K868">
            <v>5.2788103302272692E-4</v>
          </cell>
          <cell r="L868">
            <v>9.6359210994998676</v>
          </cell>
          <cell r="M868">
            <v>11.054853476772555</v>
          </cell>
          <cell r="N868">
            <v>9.635939619827786</v>
          </cell>
          <cell r="O868">
            <v>11.0538966216241</v>
          </cell>
          <cell r="P868">
            <v>11.257628216964015</v>
          </cell>
        </row>
        <row r="869">
          <cell r="B869" t="str">
            <v>CT_CWODBDSCCS</v>
          </cell>
          <cell r="C869" t="str">
            <v>VAR_fin</v>
          </cell>
          <cell r="D869" t="str">
            <v>CELC</v>
          </cell>
          <cell r="J869">
            <v>1.324894315825098E-5</v>
          </cell>
          <cell r="K869">
            <v>2.3910987558520725E-5</v>
          </cell>
          <cell r="L869">
            <v>0.43647029370556906</v>
          </cell>
          <cell r="M869">
            <v>0.50074249197924547</v>
          </cell>
          <cell r="N869">
            <v>0.43647113260543985</v>
          </cell>
          <cell r="O869">
            <v>0.50069915010840893</v>
          </cell>
          <cell r="P869">
            <v>0.50992741052450274</v>
          </cell>
        </row>
        <row r="870">
          <cell r="B870" t="str">
            <v>CT_CWODBDSCCS</v>
          </cell>
          <cell r="C870" t="str">
            <v>VAR_ncap</v>
          </cell>
          <cell r="D870" t="str">
            <v>-</v>
          </cell>
          <cell r="J870">
            <v>1.9883604489769E-5</v>
          </cell>
          <cell r="K870">
            <v>4.7653299909511601E-6</v>
          </cell>
          <cell r="L870">
            <v>0.18859004235642701</v>
          </cell>
          <cell r="M870">
            <v>1.25654165977658E-2</v>
          </cell>
          <cell r="N870">
            <v>4.0295607106300098E-7</v>
          </cell>
          <cell r="O870">
            <v>8.4393067714146708E-6</v>
          </cell>
          <cell r="P870">
            <v>0.192299723672645</v>
          </cell>
        </row>
        <row r="871">
          <cell r="B871" t="str">
            <v>CT_CWODBDSCCS</v>
          </cell>
          <cell r="C871" t="str">
            <v>VAR_cap</v>
          </cell>
          <cell r="D871" t="str">
            <v>-</v>
          </cell>
          <cell r="J871">
            <v>1.9883604489769E-5</v>
          </cell>
          <cell r="K871">
            <v>2.46489344807202E-5</v>
          </cell>
          <cell r="L871">
            <v>0.18861469129090799</v>
          </cell>
          <cell r="M871">
            <v>0.201177473401976</v>
          </cell>
          <cell r="N871">
            <v>0.20116062724025499</v>
          </cell>
          <cell r="O871">
            <v>0.20116430121703499</v>
          </cell>
          <cell r="P871">
            <v>0.20487398253325301</v>
          </cell>
        </row>
        <row r="872">
          <cell r="B872" t="str">
            <v>EHYD-PUM15</v>
          </cell>
          <cell r="C872" t="str">
            <v>VAR_fout</v>
          </cell>
          <cell r="D872" t="str">
            <v>ELC</v>
          </cell>
          <cell r="F872">
            <v>1.4005947879382192E-3</v>
          </cell>
          <cell r="G872">
            <v>1.699053722428084E-3</v>
          </cell>
          <cell r="H872">
            <v>1.9180652965655549E-3</v>
          </cell>
          <cell r="I872">
            <v>1.7472826443074049E-3</v>
          </cell>
          <cell r="J872">
            <v>1.6861029647053933E-3</v>
          </cell>
          <cell r="K872">
            <v>1.7534874324916089E-3</v>
          </cell>
          <cell r="L872">
            <v>2.3885336128085547E-3</v>
          </cell>
          <cell r="M872">
            <v>2.3463599757667887E-3</v>
          </cell>
          <cell r="N872">
            <v>3.433345259259877E-3</v>
          </cell>
          <cell r="O872">
            <v>3.3348466435915696E-3</v>
          </cell>
          <cell r="P872">
            <v>6.7347841605242126E-3</v>
          </cell>
        </row>
        <row r="873">
          <cell r="B873" t="str">
            <v>EHYD-PUM15</v>
          </cell>
          <cell r="C873" t="str">
            <v>VAR_fout</v>
          </cell>
          <cell r="D873" t="str">
            <v>AUX_PUMP_OUT</v>
          </cell>
          <cell r="F873">
            <v>1.4005947879382192E-3</v>
          </cell>
          <cell r="G873">
            <v>1.699053722428084E-3</v>
          </cell>
          <cell r="H873">
            <v>1.9180652965655549E-3</v>
          </cell>
          <cell r="I873">
            <v>1.7472826443074049E-3</v>
          </cell>
          <cell r="J873">
            <v>1.6861029647053933E-3</v>
          </cell>
          <cell r="K873">
            <v>1.7534874324916089E-3</v>
          </cell>
          <cell r="L873">
            <v>2.3885336128085547E-3</v>
          </cell>
          <cell r="M873">
            <v>2.3463599757667887E-3</v>
          </cell>
          <cell r="N873">
            <v>3.433345259259877E-3</v>
          </cell>
          <cell r="O873">
            <v>3.3348466435915696E-3</v>
          </cell>
          <cell r="P873">
            <v>6.7347841605242126E-3</v>
          </cell>
        </row>
        <row r="874">
          <cell r="B874" t="str">
            <v>EHYD-PUM15</v>
          </cell>
          <cell r="C874" t="str">
            <v>VAR_fin</v>
          </cell>
          <cell r="D874" t="str">
            <v>AUX_PUMP_IN</v>
          </cell>
          <cell r="F874">
            <v>1.7511289678305625E-3</v>
          </cell>
          <cell r="G874">
            <v>2.1242291048710403E-3</v>
          </cell>
          <cell r="H874">
            <v>2.3980590128549304E-3</v>
          </cell>
          <cell r="I874">
            <v>2.1843230219576798E-3</v>
          </cell>
          <cell r="J874">
            <v>2.1070458568285431E-3</v>
          </cell>
          <cell r="K874">
            <v>2.1912754589827367E-3</v>
          </cell>
          <cell r="L874">
            <v>2.985080318599973E-3</v>
          </cell>
          <cell r="M874">
            <v>2.9323620131864246E-3</v>
          </cell>
          <cell r="N874">
            <v>4.2910906097651377E-3</v>
          </cell>
          <cell r="O874">
            <v>4.1679684393794384E-3</v>
          </cell>
          <cell r="P874">
            <v>8.4178854246615212E-3</v>
          </cell>
        </row>
        <row r="875">
          <cell r="B875" t="str">
            <v>EHYD-PUM15</v>
          </cell>
          <cell r="C875" t="str">
            <v>VAR_fin</v>
          </cell>
          <cell r="D875" t="str">
            <v>ELC</v>
          </cell>
          <cell r="F875">
            <v>1.7511289678305625E-3</v>
          </cell>
          <cell r="G875">
            <v>2.1242291048710403E-3</v>
          </cell>
          <cell r="H875">
            <v>2.3980590128549304E-3</v>
          </cell>
          <cell r="I875">
            <v>2.1843230219576798E-3</v>
          </cell>
          <cell r="J875">
            <v>2.1070458568285431E-3</v>
          </cell>
          <cell r="K875">
            <v>2.1912754589827367E-3</v>
          </cell>
          <cell r="L875">
            <v>2.985080318599973E-3</v>
          </cell>
          <cell r="M875">
            <v>2.9323620131864246E-3</v>
          </cell>
          <cell r="N875">
            <v>4.2910906097651377E-3</v>
          </cell>
          <cell r="O875">
            <v>4.1679684393794384E-3</v>
          </cell>
          <cell r="P875">
            <v>8.4178854246615212E-3</v>
          </cell>
        </row>
        <row r="876">
          <cell r="B876" t="str">
            <v>EHYD-PUM15</v>
          </cell>
          <cell r="C876" t="str">
            <v>VAR_ncap</v>
          </cell>
          <cell r="D876" t="str">
            <v>-</v>
          </cell>
          <cell r="F876">
            <v>1.7542510502901101E-4</v>
          </cell>
          <cell r="G876">
            <v>6.7762706394237805E-7</v>
          </cell>
          <cell r="H876">
            <v>1.0542920525484199E-6</v>
          </cell>
          <cell r="I876">
            <v>7.4123950026824996E-7</v>
          </cell>
          <cell r="J876">
            <v>6.3008880645959304E-5</v>
          </cell>
          <cell r="K876">
            <v>3.4625953044760299E-7</v>
          </cell>
          <cell r="L876">
            <v>7.4388967242263395E-5</v>
          </cell>
          <cell r="M876">
            <v>1.1305142119372199E-6</v>
          </cell>
          <cell r="N876">
            <v>3.0736760621286697E-4</v>
          </cell>
        </row>
        <row r="877">
          <cell r="B877" t="str">
            <v>EHYD-PUM15</v>
          </cell>
          <cell r="C877" t="str">
            <v>VAR_cap</v>
          </cell>
          <cell r="D877" t="str">
            <v>-</v>
          </cell>
          <cell r="F877">
            <v>1.7542510502901101E-4</v>
          </cell>
          <cell r="G877">
            <v>1.7542510502901101E-4</v>
          </cell>
          <cell r="H877">
            <v>1.7542510502901101E-4</v>
          </cell>
          <cell r="I877">
            <v>1.7635662446563899E-4</v>
          </cell>
          <cell r="J877">
            <v>1.77157024145502E-4</v>
          </cell>
          <cell r="K877">
            <v>1.8763101223947699E-4</v>
          </cell>
          <cell r="L877">
            <v>2.4090714429172999E-4</v>
          </cell>
          <cell r="M877">
            <v>2.41200199633311E-4</v>
          </cell>
          <cell r="N877">
            <v>3.1591461909564702E-4</v>
          </cell>
          <cell r="O877">
            <v>3.1677288527637802E-4</v>
          </cell>
          <cell r="P877">
            <v>6.2414049148924397E-4</v>
          </cell>
        </row>
        <row r="878">
          <cell r="B878" t="str">
            <v>D-EWST</v>
          </cell>
          <cell r="C878" t="str">
            <v>VAR_fout</v>
          </cell>
          <cell r="D878" t="str">
            <v>CO2</v>
          </cell>
          <cell r="E878">
            <v>2266.2750762166402</v>
          </cell>
          <cell r="F878">
            <v>2235.4032356325501</v>
          </cell>
          <cell r="G878">
            <v>2268.7789068791299</v>
          </cell>
          <cell r="H878">
            <v>2238.5110167738299</v>
          </cell>
          <cell r="I878">
            <v>2240.4530378776799</v>
          </cell>
          <cell r="J878">
            <v>2288.75511621239</v>
          </cell>
          <cell r="K878">
            <v>2314.65861422954</v>
          </cell>
          <cell r="L878">
            <v>2340.56362792655</v>
          </cell>
          <cell r="M878">
            <v>2317.3897362726598</v>
          </cell>
          <cell r="N878">
            <v>2317.3900269016699</v>
          </cell>
          <cell r="O878">
            <v>2317.38981371001</v>
          </cell>
          <cell r="P878">
            <v>2317.3902326870498</v>
          </cell>
        </row>
        <row r="879">
          <cell r="B879" t="str">
            <v>D-EWST</v>
          </cell>
          <cell r="C879" t="str">
            <v>VAR_fout</v>
          </cell>
          <cell r="D879" t="str">
            <v>EWST</v>
          </cell>
          <cell r="E879">
            <v>48.84213526328967</v>
          </cell>
          <cell r="F879">
            <v>48.176800969537531</v>
          </cell>
          <cell r="G879">
            <v>48.89610167957396</v>
          </cell>
          <cell r="H879">
            <v>48.243769383235943</v>
          </cell>
          <cell r="I879">
            <v>48.285628454830402</v>
          </cell>
          <cell r="J879">
            <v>49.326618883887683</v>
          </cell>
          <cell r="K879">
            <v>49.884883927360832</v>
          </cell>
          <cell r="L879">
            <v>50.443181636348172</v>
          </cell>
          <cell r="M879">
            <v>49.943744316221107</v>
          </cell>
          <cell r="N879">
            <v>49.943750579777394</v>
          </cell>
          <cell r="O879">
            <v>49.943745985129475</v>
          </cell>
          <cell r="P879">
            <v>49.943755014807159</v>
          </cell>
        </row>
        <row r="880">
          <cell r="B880" t="str">
            <v>D-EWST</v>
          </cell>
          <cell r="C880" t="str">
            <v>VAR_fin</v>
          </cell>
          <cell r="D880" t="str">
            <v>WSTNREN</v>
          </cell>
          <cell r="E880">
            <v>24.421067631644831</v>
          </cell>
          <cell r="F880">
            <v>24.088396935695581</v>
          </cell>
          <cell r="G880">
            <v>24.448048565507822</v>
          </cell>
          <cell r="H880">
            <v>24.121885956614499</v>
          </cell>
          <cell r="I880">
            <v>24.142812908164657</v>
          </cell>
          <cell r="J880">
            <v>24.663309441943856</v>
          </cell>
          <cell r="K880">
            <v>24.94244196368043</v>
          </cell>
          <cell r="L880">
            <v>25.221590818174082</v>
          </cell>
          <cell r="M880">
            <v>24.971872158110536</v>
          </cell>
          <cell r="N880">
            <v>24.971875289888686</v>
          </cell>
          <cell r="O880">
            <v>24.971872992564727</v>
          </cell>
          <cell r="P880">
            <v>24.971877507403573</v>
          </cell>
        </row>
        <row r="881">
          <cell r="B881" t="str">
            <v>D-EWST</v>
          </cell>
          <cell r="C881" t="str">
            <v>VAR_fin</v>
          </cell>
          <cell r="D881" t="str">
            <v>WSTREN</v>
          </cell>
          <cell r="E881">
            <v>24.421067631644831</v>
          </cell>
          <cell r="F881">
            <v>24.088396935695581</v>
          </cell>
          <cell r="G881">
            <v>24.448048565507822</v>
          </cell>
          <cell r="H881">
            <v>24.121885956614499</v>
          </cell>
          <cell r="I881">
            <v>24.142812908164657</v>
          </cell>
          <cell r="J881">
            <v>24.663309441943856</v>
          </cell>
          <cell r="K881">
            <v>24.94244196368043</v>
          </cell>
          <cell r="L881">
            <v>25.221590818174082</v>
          </cell>
          <cell r="M881">
            <v>24.971872158110536</v>
          </cell>
          <cell r="N881">
            <v>24.971875289888686</v>
          </cell>
          <cell r="O881">
            <v>24.971872992564727</v>
          </cell>
          <cell r="P881">
            <v>24.971877507403573</v>
          </cell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2045</v>
          </cell>
          <cell r="F3" t="str">
            <v>2050</v>
          </cell>
          <cell r="G3" t="str">
            <v>2055</v>
          </cell>
          <cell r="H3" t="str">
            <v>2060</v>
          </cell>
          <cell r="I3" t="str">
            <v>2065</v>
          </cell>
          <cell r="J3" t="str">
            <v>2070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16.659165235463107</v>
          </cell>
          <cell r="E4">
            <v>6.9115645950844629</v>
          </cell>
          <cell r="F4">
            <v>26.103505261213076</v>
          </cell>
          <cell r="G4">
            <v>85.338716078248865</v>
          </cell>
          <cell r="H4">
            <v>178.04799652495043</v>
          </cell>
          <cell r="I4">
            <v>200.58355344166952</v>
          </cell>
          <cell r="J4">
            <v>199.50213410489167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2.9201020743652051E-2</v>
          </cell>
          <cell r="E5">
            <v>1.5862738269729532E-2</v>
          </cell>
          <cell r="F5">
            <v>0.15682570107351301</v>
          </cell>
          <cell r="G5">
            <v>80.328500400603289</v>
          </cell>
          <cell r="H5">
            <v>169.9197578718902</v>
          </cell>
          <cell r="I5">
            <v>193.17125775478954</v>
          </cell>
          <cell r="J5">
            <v>192.9739868579112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16.396928215362237</v>
          </cell>
          <cell r="E6">
            <v>6.7740372227553705</v>
          </cell>
          <cell r="F6">
            <v>25.914762259541277</v>
          </cell>
          <cell r="G6">
            <v>4.9591682259877219</v>
          </cell>
          <cell r="H6">
            <v>8.0377804202693035</v>
          </cell>
          <cell r="I6">
            <v>7.3405377313638658</v>
          </cell>
          <cell r="J6">
            <v>6.2977203751844906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0.23303599935721761</v>
          </cell>
          <cell r="E7">
            <v>0.12166463405936299</v>
          </cell>
          <cell r="F7">
            <v>3.191730059829978E-2</v>
          </cell>
          <cell r="G7">
            <v>5.1047451657912586E-2</v>
          </cell>
          <cell r="H7">
            <v>9.0458232790915624E-2</v>
          </cell>
          <cell r="I7">
            <v>7.175795551615205E-2</v>
          </cell>
          <cell r="J7">
            <v>0.23042687179578891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508.13540790501423</v>
          </cell>
          <cell r="E8">
            <v>1107.5967846838023</v>
          </cell>
          <cell r="F8">
            <v>1152.334519626638</v>
          </cell>
          <cell r="G8">
            <v>1140.9257876231541</v>
          </cell>
          <cell r="H8">
            <v>1140.9254769289244</v>
          </cell>
          <cell r="I8">
            <v>1140.9252418305364</v>
          </cell>
          <cell r="J8">
            <v>1140.9254737960669</v>
          </cell>
        </row>
        <row r="9">
          <cell r="A9" t="str">
            <v>CO2_O</v>
          </cell>
          <cell r="B9" t="str">
            <v>VAR_fout</v>
          </cell>
          <cell r="C9" t="str">
            <v>ENGA-CCS</v>
          </cell>
          <cell r="E9">
            <v>1.3694884677773306E-3</v>
          </cell>
          <cell r="F9">
            <v>2.1319908934144434E-2</v>
          </cell>
          <cell r="G9">
            <v>3.9767671842070835</v>
          </cell>
          <cell r="H9">
            <v>4.9300172394903834</v>
          </cell>
          <cell r="I9">
            <v>4.7403379101519709</v>
          </cell>
          <cell r="J9">
            <v>4.5463808730751927</v>
          </cell>
        </row>
        <row r="10">
          <cell r="A10" t="str">
            <v>CO2_O</v>
          </cell>
          <cell r="B10" t="str">
            <v>VAR_fout</v>
          </cell>
          <cell r="C10" t="str">
            <v>CHPWSTCCS</v>
          </cell>
          <cell r="D10">
            <v>566.81247844672487</v>
          </cell>
          <cell r="E10">
            <v>1143.854299383986</v>
          </cell>
          <cell r="F10">
            <v>1099.4980194789327</v>
          </cell>
          <cell r="G10">
            <v>1088.611910023433</v>
          </cell>
          <cell r="H10">
            <v>1088.6120626538175</v>
          </cell>
          <cell r="I10">
            <v>1088.6116008196564</v>
          </cell>
          <cell r="J10">
            <v>1088.6121162195584</v>
          </cell>
        </row>
        <row r="11">
          <cell r="A11" t="str">
            <v>CO2_O</v>
          </cell>
          <cell r="B11" t="str">
            <v>VAR_fout</v>
          </cell>
          <cell r="C11" t="str">
            <v>ITOT-CHPWSTCCS</v>
          </cell>
          <cell r="D11">
            <v>33.303365612631936</v>
          </cell>
          <cell r="E11">
            <v>754.06653700933134</v>
          </cell>
          <cell r="F11">
            <v>715.13204611160188</v>
          </cell>
          <cell r="G11">
            <v>715.03360690103557</v>
          </cell>
          <cell r="H11">
            <v>715.09471124218328</v>
          </cell>
          <cell r="I11">
            <v>715.05922590613113</v>
          </cell>
          <cell r="J11">
            <v>715.15234525477013</v>
          </cell>
        </row>
        <row r="12">
          <cell r="A12" t="str">
            <v>CO2_O</v>
          </cell>
          <cell r="B12" t="str">
            <v>VAR_fout</v>
          </cell>
          <cell r="C12" t="str">
            <v>ITOT-CHPNGACCS</v>
          </cell>
          <cell r="D12">
            <v>0.55449088832355675</v>
          </cell>
          <cell r="E12">
            <v>37.918539172904261</v>
          </cell>
          <cell r="F12">
            <v>37.981909817552584</v>
          </cell>
          <cell r="G12">
            <v>37.937496999128093</v>
          </cell>
          <cell r="H12">
            <v>22.372386946095613</v>
          </cell>
          <cell r="I12">
            <v>37.977768980729394</v>
          </cell>
          <cell r="J12">
            <v>37.970804012748737</v>
          </cell>
        </row>
        <row r="13">
          <cell r="A13" t="str">
            <v>CO2_O</v>
          </cell>
          <cell r="B13" t="str">
            <v>VAR_fout</v>
          </cell>
          <cell r="C13" t="str">
            <v>SUP_WSTHTGBIOCCS</v>
          </cell>
          <cell r="D13">
            <v>4.4902013675608265E-3</v>
          </cell>
          <cell r="E13">
            <v>6.5046571514022411E-3</v>
          </cell>
          <cell r="F13">
            <v>4.492164948322578E-2</v>
          </cell>
          <cell r="G13">
            <v>3.7599472417035519E-2</v>
          </cell>
          <cell r="H13">
            <v>3.0544230949309883E-2</v>
          </cell>
          <cell r="I13">
            <v>3.2167468431898785E-2</v>
          </cell>
          <cell r="J13">
            <v>3.5371595543390179E-2</v>
          </cell>
        </row>
        <row r="14">
          <cell r="A14" t="str">
            <v>CO2_O</v>
          </cell>
          <cell r="B14" t="str">
            <v>VAR_fout</v>
          </cell>
          <cell r="C14" t="str">
            <v>ITOT-CHPWODCCS</v>
          </cell>
          <cell r="D14">
            <v>729.68054410045852</v>
          </cell>
          <cell r="E14">
            <v>1042.0614601562093</v>
          </cell>
          <cell r="F14">
            <v>1212.8011533941344</v>
          </cell>
          <cell r="G14">
            <v>1188.9270557075363</v>
          </cell>
          <cell r="H14">
            <v>1212.8035180850354</v>
          </cell>
          <cell r="I14">
            <v>1206.3029929939264</v>
          </cell>
          <cell r="J14">
            <v>1212.8057064429222</v>
          </cell>
        </row>
        <row r="15">
          <cell r="A15" t="str">
            <v>CO2_O</v>
          </cell>
          <cell r="B15" t="str">
            <v>VAR_fout</v>
          </cell>
          <cell r="C15" t="str">
            <v>EWOD-CCS</v>
          </cell>
          <cell r="D15">
            <v>0.1646427030868822</v>
          </cell>
          <cell r="E15">
            <v>8.7130635816361348</v>
          </cell>
          <cell r="F15">
            <v>181.68949004110371</v>
          </cell>
          <cell r="G15">
            <v>194.14591885536589</v>
          </cell>
          <cell r="H15">
            <v>194.93761413381347</v>
          </cell>
          <cell r="I15">
            <v>194.97108899872725</v>
          </cell>
          <cell r="J15">
            <v>203.86737252493452</v>
          </cell>
        </row>
        <row r="16">
          <cell r="A16" t="str">
            <v>CO2_O</v>
          </cell>
          <cell r="B16" t="str">
            <v>VAR_fout</v>
          </cell>
          <cell r="C16" t="str">
            <v>ITOT-PROCESSCO2CCS</v>
          </cell>
          <cell r="D16">
            <v>7.4232527756204481E-2</v>
          </cell>
          <cell r="E16">
            <v>1035.2944847445701</v>
          </cell>
          <cell r="F16">
            <v>1031.8861902057499</v>
          </cell>
          <cell r="G16">
            <v>1031.8912575053678</v>
          </cell>
          <cell r="H16">
            <v>1031.8958592809304</v>
          </cell>
          <cell r="I16">
            <v>1031.8973736486103</v>
          </cell>
          <cell r="J16">
            <v>1031.9002308459674</v>
          </cell>
        </row>
        <row r="17">
          <cell r="A17" t="str">
            <v>CO2_O</v>
          </cell>
          <cell r="B17" t="str">
            <v>VAR_fout</v>
          </cell>
          <cell r="C17" t="str">
            <v>SUP_WODH2CCS</v>
          </cell>
          <cell r="F17">
            <v>855.7803695721467</v>
          </cell>
          <cell r="G17">
            <v>855.78791675302136</v>
          </cell>
          <cell r="H17">
            <v>950.46933868994097</v>
          </cell>
          <cell r="I17">
            <v>950.47232998363381</v>
          </cell>
          <cell r="J17">
            <v>950.40115635021766</v>
          </cell>
        </row>
        <row r="18">
          <cell r="A18" t="str">
            <v>CO2_O</v>
          </cell>
          <cell r="B18" t="str">
            <v>VAR_fout</v>
          </cell>
          <cell r="C18" t="str">
            <v>SUP_WODBIOCCS</v>
          </cell>
          <cell r="D18">
            <v>2.3040398847984794E-2</v>
          </cell>
          <cell r="E18">
            <v>3.3463552177996472E-2</v>
          </cell>
          <cell r="F18">
            <v>7.0997049682321026E-2</v>
          </cell>
          <cell r="G18">
            <v>6.7357243621771298E-2</v>
          </cell>
          <cell r="H18">
            <v>6.6281728318565589E-2</v>
          </cell>
          <cell r="I18">
            <v>6.437815046240801E-2</v>
          </cell>
          <cell r="J18">
            <v>0.10879472613045429</v>
          </cell>
        </row>
        <row r="19">
          <cell r="A19" t="str">
            <v>CO2_O</v>
          </cell>
          <cell r="B19" t="str">
            <v>VAR_fout</v>
          </cell>
          <cell r="C19" t="str">
            <v>SUP_NGAH2CCS</v>
          </cell>
          <cell r="F19">
            <v>1.0025637100738078E-2</v>
          </cell>
          <cell r="G19">
            <v>9.4522658457308079E-3</v>
          </cell>
          <cell r="H19">
            <v>1.0423867829324338E-2</v>
          </cell>
          <cell r="I19">
            <v>1.4005691677354578E-2</v>
          </cell>
          <cell r="J19">
            <v>1.8272933653632317E-2</v>
          </cell>
        </row>
        <row r="20">
          <cell r="A20" t="str">
            <v>CO2_O</v>
          </cell>
          <cell r="B20" t="str">
            <v>VAR_fout</v>
          </cell>
          <cell r="C20" t="str">
            <v>CT_CWODETHCCS</v>
          </cell>
          <cell r="D20">
            <v>2.2388789169701996E-3</v>
          </cell>
          <cell r="E20">
            <v>1.7348285235220884E-3</v>
          </cell>
          <cell r="F20">
            <v>2.0067918565795694E-3</v>
          </cell>
          <cell r="G20">
            <v>2.5614679872437863E-3</v>
          </cell>
          <cell r="H20">
            <v>6.9125654407663478E-3</v>
          </cell>
          <cell r="I20">
            <v>2.9574020691196358E-3</v>
          </cell>
          <cell r="J20">
            <v>1.6443222367323797E-2</v>
          </cell>
        </row>
        <row r="21">
          <cell r="A21" t="str">
            <v>CO2_O</v>
          </cell>
          <cell r="B21" t="str">
            <v>VAR_fout</v>
          </cell>
          <cell r="C21" t="str">
            <v>SUP_DAC</v>
          </cell>
          <cell r="D21">
            <v>6.057903565271929E-3</v>
          </cell>
          <cell r="E21">
            <v>1.0588324219865296E-2</v>
          </cell>
          <cell r="F21">
            <v>163.95731705006011</v>
          </cell>
          <cell r="G21">
            <v>350.13828238147715</v>
          </cell>
          <cell r="H21">
            <v>1523.4615008360445</v>
          </cell>
          <cell r="I21">
            <v>2221.7992554025504</v>
          </cell>
          <cell r="J21">
            <v>2938.2833514683171</v>
          </cell>
        </row>
        <row r="22">
          <cell r="A22" t="str">
            <v>CO2_O</v>
          </cell>
          <cell r="B22" t="str">
            <v>VAR_fout</v>
          </cell>
          <cell r="C22" t="str">
            <v>CT_CWODBDSCCS</v>
          </cell>
          <cell r="D22">
            <v>1.8345342782472216E-2</v>
          </cell>
          <cell r="E22">
            <v>3.3108698391185437E-2</v>
          </cell>
          <cell r="F22">
            <v>604.3649713606319</v>
          </cell>
          <cell r="G22">
            <v>693.36041006317544</v>
          </cell>
          <cell r="H22">
            <v>604.36613295559835</v>
          </cell>
          <cell r="I22">
            <v>693.30039610826361</v>
          </cell>
          <cell r="J22">
            <v>706.07844176798233</v>
          </cell>
        </row>
        <row r="23">
          <cell r="A23" t="str">
            <v>CO2_O</v>
          </cell>
          <cell r="B23" t="str">
            <v>VAR_fin</v>
          </cell>
          <cell r="C23" t="str">
            <v>D-CO2_O</v>
          </cell>
          <cell r="D23">
            <v>1838.7401298900991</v>
          </cell>
          <cell r="E23">
            <v>5129.5457979623343</v>
          </cell>
          <cell r="F23">
            <v>7055.5242740161275</v>
          </cell>
          <cell r="G23">
            <v>7300.8164343944518</v>
          </cell>
          <cell r="H23">
            <v>8489.9300067383956</v>
          </cell>
          <cell r="I23">
            <v>9286.1291368777183</v>
          </cell>
          <cell r="J23">
            <v>10030.670302485822</v>
          </cell>
        </row>
        <row r="24">
          <cell r="A24" t="str">
            <v>CO2_Q</v>
          </cell>
          <cell r="B24" t="str">
            <v>VAR_fout</v>
          </cell>
          <cell r="C24" t="str">
            <v>D-CO2_O</v>
          </cell>
          <cell r="D24">
            <v>833.33323886877974</v>
          </cell>
          <cell r="E24">
            <v>341.3455359522801</v>
          </cell>
          <cell r="F24">
            <v>722.22418551755686</v>
          </cell>
          <cell r="G24">
            <v>908.27913782513644</v>
          </cell>
          <cell r="H24">
            <v>2004.6833206256692</v>
          </cell>
          <cell r="I24">
            <v>2778.3466467520902</v>
          </cell>
          <cell r="J24">
            <v>3523.9635739574974</v>
          </cell>
        </row>
        <row r="25">
          <cell r="A25" t="str">
            <v>CO2_Q</v>
          </cell>
          <cell r="B25" t="str">
            <v>VAR_fin</v>
          </cell>
          <cell r="C25" t="str">
            <v>CO2SINK</v>
          </cell>
          <cell r="D25">
            <v>833.33323886877974</v>
          </cell>
          <cell r="E25">
            <v>341.3455359522801</v>
          </cell>
          <cell r="F25">
            <v>722.22418551755686</v>
          </cell>
          <cell r="G25">
            <v>908.27913782513644</v>
          </cell>
          <cell r="H25">
            <v>2004.6833206256692</v>
          </cell>
          <cell r="I25">
            <v>2778.3466467520902</v>
          </cell>
          <cell r="J25">
            <v>3523.9635739574974</v>
          </cell>
        </row>
        <row r="26">
          <cell r="A26" t="str">
            <v>CO2_X</v>
          </cell>
          <cell r="B26" t="str">
            <v>VAR_fout</v>
          </cell>
          <cell r="C26" t="str">
            <v>D-CO2_O</v>
          </cell>
          <cell r="D26">
            <v>988.74772578585555</v>
          </cell>
          <cell r="E26">
            <v>4781.2886974149633</v>
          </cell>
          <cell r="F26">
            <v>6307.1965832373608</v>
          </cell>
          <cell r="G26">
            <v>6307.1985804910773</v>
          </cell>
          <cell r="H26">
            <v>6307.1986895878008</v>
          </cell>
          <cell r="I26">
            <v>6307.1989366839771</v>
          </cell>
          <cell r="J26">
            <v>6307.2045944234133</v>
          </cell>
        </row>
        <row r="27">
          <cell r="A27" t="str">
            <v>CO2_X</v>
          </cell>
          <cell r="B27" t="str">
            <v>VAR_fin</v>
          </cell>
          <cell r="C27" t="str">
            <v>CO2EXP</v>
          </cell>
          <cell r="D27">
            <v>988.74772578585555</v>
          </cell>
          <cell r="E27">
            <v>4781.2886974149633</v>
          </cell>
          <cell r="F27">
            <v>6307.1965832373608</v>
          </cell>
          <cell r="G27">
            <v>6307.1985804910773</v>
          </cell>
          <cell r="H27">
            <v>6307.1986895878008</v>
          </cell>
          <cell r="I27">
            <v>6307.1989366839771</v>
          </cell>
          <cell r="J27">
            <v>6307.2045944234133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5.2999183848071301</v>
          </cell>
          <cell r="H4">
            <v>18.511781997003901</v>
          </cell>
          <cell r="I4">
            <v>38.847164007054701</v>
          </cell>
          <cell r="J4">
            <v>68.659050880090504</v>
          </cell>
          <cell r="K4">
            <v>93.853163727481302</v>
          </cell>
          <cell r="L4">
            <v>93.853170848238307</v>
          </cell>
          <cell r="M4">
            <v>94.9089217051459</v>
          </cell>
          <cell r="N4">
            <v>96.620345678172498</v>
          </cell>
          <cell r="O4">
            <v>98.328919044026904</v>
          </cell>
        </row>
        <row r="5">
          <cell r="A5" t="str">
            <v>EXPELC_DE</v>
          </cell>
          <cell r="C5" t="str">
            <v>ELC_E-DE</v>
          </cell>
          <cell r="D5">
            <v>26.492982012185347</v>
          </cell>
          <cell r="E5">
            <v>3.1217034377921372E-4</v>
          </cell>
          <cell r="F5">
            <v>3.5520532565214862E-4</v>
          </cell>
          <cell r="G5">
            <v>5.824009176547205E-4</v>
          </cell>
          <cell r="H5">
            <v>6.7550756852297088E-4</v>
          </cell>
          <cell r="I5">
            <v>4.2180806373469978E-4</v>
          </cell>
          <cell r="J5">
            <v>3.151450732987769E-4</v>
          </cell>
          <cell r="K5">
            <v>2.4724189250480871E-4</v>
          </cell>
          <cell r="L5">
            <v>1.893110113134749E-4</v>
          </cell>
          <cell r="M5">
            <v>3.7654445448691314E-4</v>
          </cell>
          <cell r="N5">
            <v>3.8187362628437085E-4</v>
          </cell>
          <cell r="O5">
            <v>8.0447772893506753E-4</v>
          </cell>
        </row>
        <row r="6">
          <cell r="A6" t="str">
            <v>IMPDSL</v>
          </cell>
          <cell r="C6" t="str">
            <v>DSL</v>
          </cell>
          <cell r="D6">
            <v>118.53798510256613</v>
          </cell>
          <cell r="E6">
            <v>111.76892121154114</v>
          </cell>
          <cell r="F6">
            <v>95.748111821764894</v>
          </cell>
          <cell r="G6">
            <v>63.230794828890168</v>
          </cell>
          <cell r="H6">
            <v>36.642523545615475</v>
          </cell>
          <cell r="I6">
            <v>24.32297333323465</v>
          </cell>
          <cell r="J6">
            <v>10.630205274334893</v>
          </cell>
          <cell r="L6">
            <v>2.3808972992964622E-4</v>
          </cell>
          <cell r="M6">
            <v>3.6859972982256404E-4</v>
          </cell>
          <cell r="N6">
            <v>2.5478386457813453E-4</v>
          </cell>
          <cell r="O6">
            <v>4.5613544601066431E-4</v>
          </cell>
        </row>
        <row r="7">
          <cell r="A7" t="str">
            <v>IMPH2</v>
          </cell>
          <cell r="C7" t="str">
            <v>H2</v>
          </cell>
          <cell r="I7">
            <v>5.9845677026506641</v>
          </cell>
          <cell r="J7">
            <v>9.8398372032665407</v>
          </cell>
          <cell r="K7">
            <v>11.590209037616878</v>
          </cell>
          <cell r="L7">
            <v>6.4278459738798235</v>
          </cell>
          <cell r="M7">
            <v>5.448880400702687</v>
          </cell>
          <cell r="N7">
            <v>5.4196784397303999</v>
          </cell>
          <cell r="O7">
            <v>5.2268332654013774</v>
          </cell>
        </row>
        <row r="8">
          <cell r="A8" t="str">
            <v>IMPELC_AT</v>
          </cell>
          <cell r="C8" t="str">
            <v>ELC_I-AT</v>
          </cell>
          <cell r="D8">
            <v>15.013808612857845</v>
          </cell>
          <cell r="E8">
            <v>1.6942877932174385E-2</v>
          </cell>
          <cell r="F8">
            <v>9.7830063133569119E-3</v>
          </cell>
          <cell r="G8">
            <v>1.4759706849437176E-2</v>
          </cell>
          <cell r="H8">
            <v>4.2518595576860781E-3</v>
          </cell>
          <cell r="I8">
            <v>6.1922385792516433E-3</v>
          </cell>
          <cell r="J8">
            <v>1.1240873151316137E-2</v>
          </cell>
          <cell r="K8">
            <v>1.0654054064279916E-2</v>
          </cell>
          <cell r="L8">
            <v>8.4447153251535951</v>
          </cell>
          <cell r="M8">
            <v>7.2644916025572606</v>
          </cell>
          <cell r="N8">
            <v>6.984235769174318</v>
          </cell>
          <cell r="O8">
            <v>6.404263740705618</v>
          </cell>
        </row>
        <row r="9">
          <cell r="A9" t="str">
            <v>IMPELC_AT</v>
          </cell>
          <cell r="C9" t="str">
            <v>ELCS</v>
          </cell>
          <cell r="D9">
            <v>15.013808612857845</v>
          </cell>
          <cell r="E9">
            <v>1.6942877932174385E-2</v>
          </cell>
          <cell r="F9">
            <v>9.7830063133569119E-3</v>
          </cell>
          <cell r="G9">
            <v>1.4759706849437176E-2</v>
          </cell>
          <cell r="H9">
            <v>4.2518595576860781E-3</v>
          </cell>
          <cell r="I9">
            <v>6.1922385792516433E-3</v>
          </cell>
          <cell r="J9">
            <v>1.1240873151316137E-2</v>
          </cell>
          <cell r="K9">
            <v>1.0654054064279916E-2</v>
          </cell>
          <cell r="L9">
            <v>8.4447153251535951</v>
          </cell>
          <cell r="M9">
            <v>7.2644916025572606</v>
          </cell>
          <cell r="N9">
            <v>6.984235769174318</v>
          </cell>
          <cell r="O9">
            <v>6.404263740705618</v>
          </cell>
        </row>
        <row r="10">
          <cell r="A10" t="str">
            <v>IMPELC_FR</v>
          </cell>
          <cell r="C10" t="str">
            <v>ELC_I-FR</v>
          </cell>
          <cell r="D10">
            <v>28.94862391543483</v>
          </cell>
          <cell r="E10">
            <v>21.403049690339959</v>
          </cell>
          <cell r="F10">
            <v>26.531189216339293</v>
          </cell>
          <cell r="G10">
            <v>15.445656680797446</v>
          </cell>
          <cell r="H10">
            <v>23.842800781259353</v>
          </cell>
          <cell r="I10">
            <v>30.431522290506919</v>
          </cell>
          <cell r="J10">
            <v>38.588297283117164</v>
          </cell>
          <cell r="K10">
            <v>50.286766745528233</v>
          </cell>
          <cell r="L10">
            <v>50.39874804325482</v>
          </cell>
          <cell r="M10">
            <v>43.719667543774158</v>
          </cell>
          <cell r="N10">
            <v>42.543368339320523</v>
          </cell>
          <cell r="O10">
            <v>40.515160034461488</v>
          </cell>
        </row>
        <row r="11">
          <cell r="A11" t="str">
            <v>IMPELC_FR</v>
          </cell>
          <cell r="C11" t="str">
            <v>ELCS</v>
          </cell>
          <cell r="D11">
            <v>28.94862391543483</v>
          </cell>
          <cell r="E11">
            <v>21.403049690339959</v>
          </cell>
          <cell r="F11">
            <v>26.531189216339293</v>
          </cell>
          <cell r="G11">
            <v>15.445656680797446</v>
          </cell>
          <cell r="H11">
            <v>23.842800781259353</v>
          </cell>
          <cell r="I11">
            <v>30.431522290506919</v>
          </cell>
          <cell r="J11">
            <v>38.588297283117164</v>
          </cell>
          <cell r="K11">
            <v>50.286766745528233</v>
          </cell>
          <cell r="L11">
            <v>50.39874804325482</v>
          </cell>
          <cell r="M11">
            <v>43.719667543774158</v>
          </cell>
          <cell r="N11">
            <v>42.543368339320523</v>
          </cell>
          <cell r="O11">
            <v>40.515160034461488</v>
          </cell>
        </row>
        <row r="12">
          <cell r="A12" t="str">
            <v>RNWHYDR1</v>
          </cell>
          <cell r="C12" t="str">
            <v>HYDR</v>
          </cell>
          <cell r="D12">
            <v>66.632402869776726</v>
          </cell>
          <cell r="E12">
            <v>55.76400102804778</v>
          </cell>
          <cell r="F12">
            <v>65.553213539877774</v>
          </cell>
          <cell r="G12">
            <v>64.716663142973417</v>
          </cell>
          <cell r="H12">
            <v>63.73531159555823</v>
          </cell>
          <cell r="I12">
            <v>62.651279281130577</v>
          </cell>
          <cell r="J12">
            <v>61.565594971142055</v>
          </cell>
          <cell r="K12">
            <v>60.481527386778282</v>
          </cell>
          <cell r="L12">
            <v>60.481505530521794</v>
          </cell>
          <cell r="M12">
            <v>60.481508807458695</v>
          </cell>
          <cell r="N12">
            <v>60.481485350339497</v>
          </cell>
          <cell r="O12">
            <v>60.481176159103896</v>
          </cell>
        </row>
        <row r="13">
          <cell r="A13" t="str">
            <v>EXPELC_IT</v>
          </cell>
          <cell r="C13" t="str">
            <v>ELC_E-IT</v>
          </cell>
          <cell r="D13">
            <v>71.694109108571155</v>
          </cell>
          <cell r="E13">
            <v>35.624160111573055</v>
          </cell>
          <cell r="F13">
            <v>64.428607940274304</v>
          </cell>
          <cell r="G13">
            <v>69.289682448393393</v>
          </cell>
          <cell r="H13">
            <v>48.870794305010897</v>
          </cell>
          <cell r="I13">
            <v>34.618455310830385</v>
          </cell>
          <cell r="J13">
            <v>17.964270616687504</v>
          </cell>
          <cell r="K13">
            <v>13.781050399324801</v>
          </cell>
          <cell r="L13">
            <v>29.44758716728191</v>
          </cell>
          <cell r="M13">
            <v>38.727933422022716</v>
          </cell>
          <cell r="N13">
            <v>38.435704612196659</v>
          </cell>
          <cell r="O13">
            <v>39.060513921031827</v>
          </cell>
        </row>
        <row r="14">
          <cell r="A14" t="str">
            <v>IMPLNG</v>
          </cell>
          <cell r="C14" t="str">
            <v>LBIO</v>
          </cell>
          <cell r="G14">
            <v>2.1353401980113551</v>
          </cell>
          <cell r="H14">
            <v>2.1344190628417889</v>
          </cell>
          <cell r="I14">
            <v>2.134809970060858</v>
          </cell>
          <cell r="J14">
            <v>2.1350823567411337</v>
          </cell>
          <cell r="K14">
            <v>2.1352079605698822</v>
          </cell>
          <cell r="L14">
            <v>2.1344769674060511</v>
          </cell>
          <cell r="M14">
            <v>4.1424805330723896E-3</v>
          </cell>
          <cell r="N14">
            <v>3.2093415084437872E-3</v>
          </cell>
          <cell r="O14">
            <v>4.3150572798816532E-3</v>
          </cell>
        </row>
        <row r="15">
          <cell r="A15" t="str">
            <v>IMPLNG</v>
          </cell>
          <cell r="C15" t="str">
            <v>LNGA</v>
          </cell>
          <cell r="G15">
            <v>3.6046939574275175E-4</v>
          </cell>
          <cell r="H15">
            <v>1.2773420756136589E-3</v>
          </cell>
          <cell r="I15">
            <v>8.9035218322490244E-4</v>
          </cell>
          <cell r="J15">
            <v>6.1896098353308364E-4</v>
          </cell>
          <cell r="K15">
            <v>4.9730060882550498E-4</v>
          </cell>
          <cell r="L15">
            <v>1.2230555769550328E-3</v>
          </cell>
          <cell r="M15">
            <v>3.7218034855150722E-3</v>
          </cell>
          <cell r="N15">
            <v>2.6471331378766735E-3</v>
          </cell>
          <cell r="O15">
            <v>2.6721485397460379E-3</v>
          </cell>
        </row>
        <row r="16">
          <cell r="A16" t="str">
            <v>IMPURN1</v>
          </cell>
          <cell r="C16" t="str">
            <v>URN</v>
          </cell>
          <cell r="D16">
            <v>250.94820793853899</v>
          </cell>
          <cell r="E16">
            <v>254.39245310651282</v>
          </cell>
          <cell r="F16">
            <v>224.18638165938901</v>
          </cell>
          <cell r="G16">
            <v>221.5374065750454</v>
          </cell>
          <cell r="H16">
            <v>190.48384340750334</v>
          </cell>
          <cell r="I16">
            <v>100.03267842600782</v>
          </cell>
          <cell r="L16">
            <v>95.708328288869311</v>
          </cell>
          <cell r="M16">
            <v>183.81197522288889</v>
          </cell>
          <cell r="N16">
            <v>184.12374150672258</v>
          </cell>
          <cell r="O16">
            <v>184.21779815409815</v>
          </cell>
        </row>
        <row r="17">
          <cell r="A17" t="str">
            <v>EXPELC_AT</v>
          </cell>
          <cell r="C17" t="str">
            <v>ELC_E-AT</v>
          </cell>
          <cell r="D17">
            <v>6.2295606047652266</v>
          </cell>
          <cell r="E17">
            <v>5.605933767036564E-4</v>
          </cell>
          <cell r="F17">
            <v>7.3389287286350748E-4</v>
          </cell>
          <cell r="G17">
            <v>1.8030551698847857E-4</v>
          </cell>
          <cell r="H17">
            <v>2.5890903351242334E-4</v>
          </cell>
          <cell r="I17">
            <v>2.3314211049436668E-4</v>
          </cell>
          <cell r="J17">
            <v>1.8137187741406837E-4</v>
          </cell>
          <cell r="K17">
            <v>1.662676862485451E-4</v>
          </cell>
          <cell r="L17">
            <v>1.0348757013300967E-4</v>
          </cell>
          <cell r="M17">
            <v>1.2643032679470379E-4</v>
          </cell>
          <cell r="N17">
            <v>1.2350046545275963E-4</v>
          </cell>
          <cell r="O17">
            <v>2.0540131876957367E-4</v>
          </cell>
        </row>
        <row r="18">
          <cell r="A18" t="str">
            <v>EXPELC_FR</v>
          </cell>
          <cell r="C18" t="str">
            <v>ELC_E-FR</v>
          </cell>
          <cell r="D18">
            <v>12.753361374259702</v>
          </cell>
          <cell r="E18">
            <v>4.1278713877251899E-4</v>
          </cell>
          <cell r="F18">
            <v>4.1606683822544347E-4</v>
          </cell>
          <cell r="G18">
            <v>3.5694273255527969E-4</v>
          </cell>
          <cell r="H18">
            <v>4.740561685570612E-4</v>
          </cell>
          <cell r="I18">
            <v>2.9319859696870878E-4</v>
          </cell>
          <cell r="J18">
            <v>2.3445917027134546E-4</v>
          </cell>
          <cell r="K18">
            <v>2.8936300544788103E-4</v>
          </cell>
          <cell r="L18">
            <v>3.1519690128352417E-4</v>
          </cell>
          <cell r="M18">
            <v>4.8603023200552973E-4</v>
          </cell>
          <cell r="N18">
            <v>4.8388262075240785E-4</v>
          </cell>
          <cell r="O18">
            <v>1.0514073167306017E-3</v>
          </cell>
        </row>
        <row r="19">
          <cell r="A19" t="str">
            <v>RNWWND1</v>
          </cell>
          <cell r="C19" t="str">
            <v>WND</v>
          </cell>
          <cell r="D19">
            <v>0.52113632658910802</v>
          </cell>
          <cell r="E19">
            <v>0.54240891535282953</v>
          </cell>
          <cell r="F19">
            <v>0.5002626936904051</v>
          </cell>
          <cell r="G19">
            <v>0.8751258074481747</v>
          </cell>
          <cell r="H19">
            <v>0.87513025145022505</v>
          </cell>
          <cell r="I19">
            <v>0.8751294884053713</v>
          </cell>
          <cell r="J19">
            <v>0.87512938332428758</v>
          </cell>
          <cell r="K19">
            <v>0.87513210352280657</v>
          </cell>
          <cell r="L19">
            <v>0.87513332919351605</v>
          </cell>
          <cell r="M19">
            <v>0.87513256096247716</v>
          </cell>
          <cell r="N19">
            <v>0.87513340671167905</v>
          </cell>
          <cell r="O19">
            <v>0.87513029588708457</v>
          </cell>
        </row>
        <row r="20">
          <cell r="A20" t="str">
            <v>RNWWND2</v>
          </cell>
          <cell r="C20" t="str">
            <v>WND</v>
          </cell>
          <cell r="D20">
            <v>9.1527177171642573E-4</v>
          </cell>
          <cell r="E20">
            <v>9.1601110766083272E-4</v>
          </cell>
          <cell r="F20">
            <v>9.2280429711169489E-4</v>
          </cell>
          <cell r="G20">
            <v>1.2911351836562248E-2</v>
          </cell>
          <cell r="H20">
            <v>6.3120139085274807E-2</v>
          </cell>
          <cell r="I20">
            <v>6.3708830695555108E-2</v>
          </cell>
          <cell r="J20">
            <v>0.17163499311307795</v>
          </cell>
          <cell r="K20">
            <v>0.16865457498286754</v>
          </cell>
          <cell r="L20">
            <v>0.17222220158503282</v>
          </cell>
          <cell r="M20">
            <v>0.16780308010632228</v>
          </cell>
          <cell r="N20">
            <v>0.16779278438728107</v>
          </cell>
          <cell r="O20">
            <v>0.16280953115545443</v>
          </cell>
        </row>
        <row r="21">
          <cell r="A21" t="str">
            <v>RNWMNR1</v>
          </cell>
          <cell r="C21" t="str">
            <v>MNR</v>
          </cell>
          <cell r="D21">
            <v>3.798086808997363</v>
          </cell>
          <cell r="E21">
            <v>9.9852580330041043</v>
          </cell>
          <cell r="F21">
            <v>12.540135568915797</v>
          </cell>
          <cell r="G21">
            <v>12.540431009734341</v>
          </cell>
          <cell r="H21">
            <v>12.540433255464041</v>
          </cell>
          <cell r="I21">
            <v>12.540423762919302</v>
          </cell>
          <cell r="J21">
            <v>12.540426877331013</v>
          </cell>
          <cell r="K21">
            <v>12.540429001311658</v>
          </cell>
          <cell r="L21">
            <v>12.540428096382978</v>
          </cell>
          <cell r="M21">
            <v>12.540429063061465</v>
          </cell>
          <cell r="N21">
            <v>12.540428335728782</v>
          </cell>
          <cell r="O21">
            <v>12.54043053346512</v>
          </cell>
        </row>
        <row r="22">
          <cell r="A22" t="str">
            <v>RNWWND3</v>
          </cell>
          <cell r="C22" t="str">
            <v>WND</v>
          </cell>
          <cell r="D22">
            <v>7.5763079074317832E-4</v>
          </cell>
          <cell r="E22">
            <v>7.5758592525167776E-4</v>
          </cell>
          <cell r="F22">
            <v>7.6261493780607856E-4</v>
          </cell>
          <cell r="G22">
            <v>1.2957018319333224E-3</v>
          </cell>
          <cell r="H22">
            <v>3.1178030502653688E-3</v>
          </cell>
          <cell r="I22">
            <v>2.9454024664925999E-3</v>
          </cell>
          <cell r="J22">
            <v>3.2697175461129067E-3</v>
          </cell>
          <cell r="K22">
            <v>4.5355457588604495E-3</v>
          </cell>
          <cell r="L22">
            <v>3.601084992861331E-3</v>
          </cell>
          <cell r="M22">
            <v>5.5932324915068049E-3</v>
          </cell>
          <cell r="N22">
            <v>5.8009942479161497E-3</v>
          </cell>
          <cell r="O22">
            <v>7.4075152331926917E-3</v>
          </cell>
        </row>
        <row r="23">
          <cell r="A23" t="str">
            <v>RNWMNR2</v>
          </cell>
          <cell r="C23" t="str">
            <v>MNR</v>
          </cell>
          <cell r="I23">
            <v>2.2124836209556132E-3</v>
          </cell>
          <cell r="J23">
            <v>3.2007148617742183</v>
          </cell>
          <cell r="K23">
            <v>6.2701935538459352</v>
          </cell>
          <cell r="L23">
            <v>6.2702124741576428</v>
          </cell>
          <cell r="M23">
            <v>6.2701927534777644</v>
          </cell>
          <cell r="N23">
            <v>6.2702042590169782</v>
          </cell>
          <cell r="O23">
            <v>6.2700585683387366</v>
          </cell>
        </row>
        <row r="24">
          <cell r="A24" t="str">
            <v>RNWWND4</v>
          </cell>
          <cell r="C24" t="str">
            <v>WND</v>
          </cell>
          <cell r="D24">
            <v>7.2527787082772132E-4</v>
          </cell>
          <cell r="E24">
            <v>7.2509991262963624E-4</v>
          </cell>
          <cell r="F24">
            <v>7.2984037607198436E-4</v>
          </cell>
          <cell r="G24">
            <v>1.0921175339517228E-3</v>
          </cell>
          <cell r="H24">
            <v>2.5599513109680104E-3</v>
          </cell>
          <cell r="I24">
            <v>2.3887206082019766E-3</v>
          </cell>
          <cell r="J24">
            <v>2.6074073863223877E-3</v>
          </cell>
          <cell r="K24">
            <v>3.8314590341214927E-3</v>
          </cell>
          <cell r="L24">
            <v>3.0396587367193086E-3</v>
          </cell>
          <cell r="M24">
            <v>4.6214360837723914E-3</v>
          </cell>
          <cell r="N24">
            <v>4.5554473305961865E-3</v>
          </cell>
          <cell r="O24">
            <v>6.3384399103543158E-3</v>
          </cell>
        </row>
        <row r="25">
          <cell r="A25" t="str">
            <v>RNWMNR3</v>
          </cell>
          <cell r="C25" t="str">
            <v>MNR</v>
          </cell>
          <cell r="I25">
            <v>5.9966801401964789E-4</v>
          </cell>
          <cell r="J25">
            <v>7.2210310926076936E-4</v>
          </cell>
          <cell r="K25">
            <v>2.3639435829672806E-3</v>
          </cell>
          <cell r="L25">
            <v>2.3418681039944285E-3</v>
          </cell>
          <cell r="M25">
            <v>2.389295344832659E-3</v>
          </cell>
          <cell r="N25">
            <v>2.3947885475599545E-3</v>
          </cell>
          <cell r="O25">
            <v>5.1674383573746714E-3</v>
          </cell>
        </row>
        <row r="26">
          <cell r="A26" t="str">
            <v>IMPLFO1</v>
          </cell>
          <cell r="C26" t="str">
            <v>LFO</v>
          </cell>
          <cell r="D26">
            <v>101.73619400183877</v>
          </cell>
          <cell r="E26">
            <v>88.51644179801059</v>
          </cell>
          <cell r="F26">
            <v>84.44553921619277</v>
          </cell>
          <cell r="G26">
            <v>67.696852049811767</v>
          </cell>
          <cell r="H26">
            <v>40.519211967670593</v>
          </cell>
          <cell r="I26">
            <v>24.126913917790937</v>
          </cell>
          <cell r="J26">
            <v>13.024680946673518</v>
          </cell>
          <cell r="L26">
            <v>9.0360061783550955E-3</v>
          </cell>
          <cell r="M26">
            <v>1.052259243229956E-2</v>
          </cell>
          <cell r="N26">
            <v>7.10636087903436E-3</v>
          </cell>
          <cell r="O26">
            <v>1.3658289647494768E-2</v>
          </cell>
        </row>
        <row r="27">
          <cell r="A27" t="str">
            <v>RNWWND5</v>
          </cell>
          <cell r="C27" t="str">
            <v>WND</v>
          </cell>
          <cell r="D27">
            <v>4.8791277560797169E-4</v>
          </cell>
          <cell r="E27">
            <v>4.8676911813563334E-4</v>
          </cell>
          <cell r="F27">
            <v>4.8912567674499064E-4</v>
          </cell>
          <cell r="G27">
            <v>5.1274036812902035E-4</v>
          </cell>
          <cell r="H27">
            <v>9.8789388474271799E-4</v>
          </cell>
          <cell r="I27">
            <v>8.5268500738393293E-4</v>
          </cell>
          <cell r="J27">
            <v>8.8651977245860468E-4</v>
          </cell>
          <cell r="K27">
            <v>1.5668282396758516E-3</v>
          </cell>
          <cell r="L27">
            <v>1.2614332205273943E-3</v>
          </cell>
          <cell r="M27">
            <v>2.1203303740904979E-3</v>
          </cell>
          <cell r="N27">
            <v>1.9944357349063716E-3</v>
          </cell>
          <cell r="O27">
            <v>3.6159087748864429E-3</v>
          </cell>
        </row>
        <row r="28">
          <cell r="A28" t="str">
            <v>IMPBNGA</v>
          </cell>
          <cell r="C28" t="str">
            <v>BIO</v>
          </cell>
          <cell r="E28">
            <v>0.51650088312974918</v>
          </cell>
          <cell r="F28">
            <v>1.1671421155334372</v>
          </cell>
          <cell r="G28">
            <v>2.2314140587047251</v>
          </cell>
          <cell r="H28">
            <v>3.7951798606436467</v>
          </cell>
          <cell r="I28">
            <v>6.0928633958381173</v>
          </cell>
          <cell r="J28">
            <v>9.4689140523961299</v>
          </cell>
          <cell r="K28">
            <v>14.429441336304427</v>
          </cell>
          <cell r="L28">
            <v>21.718080331022506</v>
          </cell>
          <cell r="M28">
            <v>32.427389143984115</v>
          </cell>
          <cell r="N28">
            <v>37.702272449421642</v>
          </cell>
          <cell r="O28">
            <v>40.948471548330531</v>
          </cell>
        </row>
        <row r="29">
          <cell r="A29" t="str">
            <v>RNWGEO1</v>
          </cell>
          <cell r="C29" t="str">
            <v>GEO</v>
          </cell>
          <cell r="I29">
            <v>8.5825689379202539E-5</v>
          </cell>
          <cell r="J29">
            <v>0.1067580804279122</v>
          </cell>
          <cell r="K29">
            <v>0.10415143049140946</v>
          </cell>
          <cell r="L29">
            <v>0.10369978999443157</v>
          </cell>
          <cell r="M29">
            <v>8.7855797053480705E-2</v>
          </cell>
          <cell r="N29">
            <v>7.8001968137953501E-2</v>
          </cell>
          <cell r="O29">
            <v>7.3199851203940888E-2</v>
          </cell>
        </row>
        <row r="30">
          <cell r="A30" t="str">
            <v>RNWGEO2</v>
          </cell>
          <cell r="C30" t="str">
            <v>GEO</v>
          </cell>
          <cell r="I30">
            <v>8.3942021616088589E-5</v>
          </cell>
          <cell r="J30">
            <v>4.5906137886184877E-3</v>
          </cell>
          <cell r="K30">
            <v>5.5445727313011214E-3</v>
          </cell>
          <cell r="L30">
            <v>5.6303707240066801E-3</v>
          </cell>
          <cell r="M30">
            <v>6.4910322273577211E-3</v>
          </cell>
          <cell r="N30">
            <v>6.202773708418736E-3</v>
          </cell>
          <cell r="O30">
            <v>1.1529607530020431E-2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83.52317275563</v>
          </cell>
          <cell r="G31">
            <v>83.032054705793101</v>
          </cell>
          <cell r="H31">
            <v>74.047128018685896</v>
          </cell>
          <cell r="I31">
            <v>52.509014378526899</v>
          </cell>
          <cell r="J31">
            <v>26.254495212776799</v>
          </cell>
        </row>
        <row r="32">
          <cell r="A32" t="str">
            <v>RNWGEO3</v>
          </cell>
          <cell r="C32" t="str">
            <v>GEO</v>
          </cell>
          <cell r="I32">
            <v>8.3202982185934479E-5</v>
          </cell>
          <cell r="J32">
            <v>2.9870803931342062E-3</v>
          </cell>
          <cell r="K32">
            <v>3.7920384314860979E-3</v>
          </cell>
          <cell r="L32">
            <v>3.9247422194576623E-3</v>
          </cell>
          <cell r="M32">
            <v>4.6560787651848314E-3</v>
          </cell>
          <cell r="N32">
            <v>4.442125405679156E-3</v>
          </cell>
          <cell r="O32">
            <v>8.4079547470232371E-3</v>
          </cell>
        </row>
        <row r="33">
          <cell r="A33" t="str">
            <v>RNWGEO4</v>
          </cell>
          <cell r="C33" t="str">
            <v>GEO</v>
          </cell>
          <cell r="I33">
            <v>8.2479051772468251E-5</v>
          </cell>
          <cell r="J33">
            <v>2.2332803694962025E-3</v>
          </cell>
          <cell r="K33">
            <v>2.9116634811831243E-3</v>
          </cell>
          <cell r="L33">
            <v>3.0213899909726201E-3</v>
          </cell>
          <cell r="M33">
            <v>3.6766401832849919E-3</v>
          </cell>
          <cell r="N33">
            <v>3.5168354565083171E-3</v>
          </cell>
          <cell r="O33">
            <v>6.7652701708025903E-3</v>
          </cell>
        </row>
        <row r="34">
          <cell r="A34" t="str">
            <v>RNWGEO5</v>
          </cell>
          <cell r="C34" t="str">
            <v>GEO</v>
          </cell>
          <cell r="I34">
            <v>7.296859731100385E-5</v>
          </cell>
          <cell r="J34">
            <v>4.8578229822574968E-4</v>
          </cell>
          <cell r="K34">
            <v>6.9031157440528753E-4</v>
          </cell>
          <cell r="L34">
            <v>7.007608588380065E-4</v>
          </cell>
          <cell r="M34">
            <v>8.983836499106522E-4</v>
          </cell>
          <cell r="N34">
            <v>8.6142227283485392E-4</v>
          </cell>
          <cell r="O34">
            <v>1.6895732920365542E-3</v>
          </cell>
        </row>
        <row r="35">
          <cell r="A35" t="str">
            <v>IMPGSL</v>
          </cell>
          <cell r="C35" t="str">
            <v>GSL</v>
          </cell>
          <cell r="D35">
            <v>79.760771226966966</v>
          </cell>
          <cell r="E35">
            <v>75.956378445610255</v>
          </cell>
          <cell r="F35">
            <v>79.161406017252958</v>
          </cell>
          <cell r="G35">
            <v>48.361511540902185</v>
          </cell>
          <cell r="H35">
            <v>21.776001767757887</v>
          </cell>
          <cell r="I35">
            <v>9.8503471188815634</v>
          </cell>
          <cell r="J35">
            <v>2.9382318460804902</v>
          </cell>
          <cell r="L35">
            <v>0.16308221983655122</v>
          </cell>
          <cell r="M35">
            <v>9.8909650138346267E-2</v>
          </cell>
          <cell r="N35">
            <v>9.0018464121521341E-2</v>
          </cell>
          <cell r="O35">
            <v>7.6329901696994024E-2</v>
          </cell>
        </row>
        <row r="36">
          <cell r="A36" t="str">
            <v>RNWWOD1</v>
          </cell>
          <cell r="C36" t="str">
            <v>WOD</v>
          </cell>
          <cell r="D36">
            <v>11.11188161074398</v>
          </cell>
          <cell r="E36">
            <v>11.952885646263477</v>
          </cell>
          <cell r="F36">
            <v>13.214395326393113</v>
          </cell>
          <cell r="G36">
            <v>15.316911402339324</v>
          </cell>
          <cell r="H36">
            <v>15.849141657618674</v>
          </cell>
          <cell r="I36">
            <v>16.266399382372924</v>
          </cell>
          <cell r="J36">
            <v>16.611700302761243</v>
          </cell>
          <cell r="K36">
            <v>16.95699894820828</v>
          </cell>
          <cell r="L36">
            <v>17.015764836239573</v>
          </cell>
          <cell r="M36">
            <v>17.074531100294422</v>
          </cell>
          <cell r="N36">
            <v>17.133299355993511</v>
          </cell>
          <cell r="O36">
            <v>17.192068159713088</v>
          </cell>
        </row>
        <row r="37">
          <cell r="A37" t="str">
            <v>RNWWOD2</v>
          </cell>
          <cell r="C37" t="str">
            <v>WOD</v>
          </cell>
          <cell r="D37">
            <v>7.5116746814344921</v>
          </cell>
          <cell r="E37">
            <v>7.5431434474518158</v>
          </cell>
          <cell r="F37">
            <v>7.5903502047230678</v>
          </cell>
          <cell r="G37">
            <v>7.6690280901433558</v>
          </cell>
          <cell r="H37">
            <v>7.6690287916837523</v>
          </cell>
          <cell r="I37">
            <v>7.6690295880495762</v>
          </cell>
          <cell r="J37">
            <v>7.6690280590546713</v>
          </cell>
          <cell r="K37">
            <v>7.6690317236293373</v>
          </cell>
          <cell r="L37">
            <v>7.6690297030782189</v>
          </cell>
          <cell r="M37">
            <v>7.6690289815806461</v>
          </cell>
          <cell r="N37">
            <v>7.6690298219484232</v>
          </cell>
          <cell r="O37">
            <v>7.6690311727306932</v>
          </cell>
        </row>
        <row r="38">
          <cell r="A38" t="str">
            <v>RNWWOD3</v>
          </cell>
          <cell r="C38" t="str">
            <v>WOD</v>
          </cell>
          <cell r="D38">
            <v>3.1682485399317639</v>
          </cell>
          <cell r="E38">
            <v>3.4956726406253873</v>
          </cell>
          <cell r="F38">
            <v>3.9868150009626535</v>
          </cell>
          <cell r="G38">
            <v>4.805386404416935</v>
          </cell>
          <cell r="H38">
            <v>4.805386020814634</v>
          </cell>
          <cell r="I38">
            <v>4.8053866075626992</v>
          </cell>
          <cell r="J38">
            <v>4.805387209940533</v>
          </cell>
          <cell r="K38">
            <v>4.8053911636370019</v>
          </cell>
          <cell r="L38">
            <v>4.8053872460258198</v>
          </cell>
          <cell r="M38">
            <v>4.8053881141494106</v>
          </cell>
          <cell r="N38">
            <v>4.8053871961547276</v>
          </cell>
          <cell r="O38">
            <v>4.8053901034901996</v>
          </cell>
        </row>
        <row r="39">
          <cell r="A39" t="str">
            <v>RNWWOD4</v>
          </cell>
          <cell r="C39" t="str">
            <v>WOD</v>
          </cell>
          <cell r="D39">
            <v>13.656493279312215</v>
          </cell>
          <cell r="E39">
            <v>14.8990460188112</v>
          </cell>
          <cell r="F39">
            <v>16.762872665012459</v>
          </cell>
          <cell r="G39">
            <v>19.869253155140761</v>
          </cell>
          <cell r="H39">
            <v>19.866173473433154</v>
          </cell>
          <cell r="I39">
            <v>19.449074499691125</v>
          </cell>
          <cell r="J39">
            <v>19.86924072904884</v>
          </cell>
          <cell r="K39">
            <v>19.869259075488053</v>
          </cell>
          <cell r="L39">
            <v>19.869256907261857</v>
          </cell>
          <cell r="M39">
            <v>19.869255209111099</v>
          </cell>
          <cell r="N39">
            <v>19.869257538478671</v>
          </cell>
          <cell r="O39">
            <v>19.869251125915426</v>
          </cell>
        </row>
        <row r="40">
          <cell r="A40" t="str">
            <v>RNWWOD5</v>
          </cell>
          <cell r="C40" t="str">
            <v>WOD</v>
          </cell>
          <cell r="D40">
            <v>9.5241469660648548</v>
          </cell>
          <cell r="E40">
            <v>10.299726296214272</v>
          </cell>
          <cell r="F40">
            <v>6.6360419545311675</v>
          </cell>
          <cell r="G40">
            <v>0.52989276565504462</v>
          </cell>
          <cell r="H40">
            <v>1.172800710803534E-3</v>
          </cell>
          <cell r="I40">
            <v>1.018291942131763E-3</v>
          </cell>
          <cell r="J40">
            <v>1.6662441809883078E-3</v>
          </cell>
          <cell r="K40">
            <v>13.40204720568641</v>
          </cell>
          <cell r="L40">
            <v>13.402034941222766</v>
          </cell>
          <cell r="M40">
            <v>13.401729760076799</v>
          </cell>
          <cell r="N40">
            <v>13.402046238282862</v>
          </cell>
          <cell r="O40">
            <v>13.343319250283423</v>
          </cell>
        </row>
        <row r="41">
          <cell r="A41" t="str">
            <v>RNNWWST1</v>
          </cell>
          <cell r="C41" t="str">
            <v>WSTNREN</v>
          </cell>
          <cell r="D41">
            <v>35.93108069590928</v>
          </cell>
          <cell r="E41">
            <v>35.882386120276301</v>
          </cell>
          <cell r="F41">
            <v>35.48944242173377</v>
          </cell>
          <cell r="G41">
            <v>35.039964670623057</v>
          </cell>
          <cell r="H41">
            <v>34.93758521720865</v>
          </cell>
          <cell r="I41">
            <v>35.403594397513587</v>
          </cell>
          <cell r="J41">
            <v>35.628238313998075</v>
          </cell>
          <cell r="K41">
            <v>35.852898523968364</v>
          </cell>
          <cell r="L41">
            <v>35.603178348358398</v>
          </cell>
          <cell r="M41">
            <v>35.6031825905457</v>
          </cell>
          <cell r="N41">
            <v>35.603180039305784</v>
          </cell>
          <cell r="O41">
            <v>35.603188561748901</v>
          </cell>
        </row>
        <row r="42">
          <cell r="A42" t="str">
            <v>RNWSOL1</v>
          </cell>
          <cell r="C42" t="str">
            <v>SOL</v>
          </cell>
          <cell r="D42">
            <v>12.556467234122255</v>
          </cell>
          <cell r="E42">
            <v>16.522181891790758</v>
          </cell>
          <cell r="F42">
            <v>32.460114569827169</v>
          </cell>
          <cell r="G42">
            <v>57.817096627208464</v>
          </cell>
          <cell r="H42">
            <v>82.594880051049941</v>
          </cell>
          <cell r="I42">
            <v>89.149912600928289</v>
          </cell>
          <cell r="J42">
            <v>95.946918164785316</v>
          </cell>
          <cell r="K42">
            <v>106.75098084759495</v>
          </cell>
          <cell r="L42">
            <v>110.2565295022234</v>
          </cell>
          <cell r="M42">
            <v>113.12250320235779</v>
          </cell>
          <cell r="N42">
            <v>115.13895338842886</v>
          </cell>
          <cell r="O42">
            <v>116.1576755028387</v>
          </cell>
        </row>
        <row r="43">
          <cell r="A43" t="str">
            <v>IMPHFO1</v>
          </cell>
          <cell r="C43" t="str">
            <v>HFO</v>
          </cell>
          <cell r="D43">
            <v>2.776373607310676</v>
          </cell>
          <cell r="E43">
            <v>2.4615715989677844</v>
          </cell>
          <cell r="F43">
            <v>2.4265395420497811E-3</v>
          </cell>
          <cell r="G43">
            <v>3.5689219207249163E-4</v>
          </cell>
          <cell r="H43">
            <v>2.4103762231544976E-4</v>
          </cell>
          <cell r="I43">
            <v>1.3598501984953186E-3</v>
          </cell>
          <cell r="J43">
            <v>9.0239721159011846E-4</v>
          </cell>
        </row>
        <row r="44">
          <cell r="A44" t="str">
            <v>RNWHYDD1</v>
          </cell>
          <cell r="C44" t="str">
            <v>HYDD</v>
          </cell>
          <cell r="D44">
            <v>66.745680309961145</v>
          </cell>
          <cell r="E44">
            <v>49.798799455806083</v>
          </cell>
          <cell r="F44">
            <v>68.756522263914775</v>
          </cell>
          <cell r="G44">
            <v>70.431408708600486</v>
          </cell>
          <cell r="H44">
            <v>71.413705261246406</v>
          </cell>
          <cell r="I44">
            <v>72.497745166993226</v>
          </cell>
          <cell r="J44">
            <v>73.75158229803047</v>
          </cell>
          <cell r="K44">
            <v>74.835657351554801</v>
          </cell>
          <cell r="L44">
            <v>74.83567854473614</v>
          </cell>
          <cell r="M44">
            <v>74.835678587278011</v>
          </cell>
          <cell r="N44">
            <v>74.835702068685691</v>
          </cell>
          <cell r="O44">
            <v>74.836021411088922</v>
          </cell>
        </row>
        <row r="45">
          <cell r="A45" t="str">
            <v>IMPKER</v>
          </cell>
          <cell r="C45" t="str">
            <v>KER</v>
          </cell>
          <cell r="D45">
            <v>1.1084538443409007</v>
          </cell>
          <cell r="E45">
            <v>1.4051989651181691</v>
          </cell>
          <cell r="F45">
            <v>1.8477936216056052</v>
          </cell>
          <cell r="G45">
            <v>2.5616934593065568</v>
          </cell>
          <cell r="H45">
            <v>2.3686397491955482</v>
          </cell>
          <cell r="I45">
            <v>2.1517202322057485</v>
          </cell>
          <cell r="J45">
            <v>1.9258724596477783</v>
          </cell>
          <cell r="L45">
            <v>2.086091745002486E-4</v>
          </cell>
          <cell r="M45">
            <v>3.2845009765562408E-4</v>
          </cell>
          <cell r="N45">
            <v>2.3310874996973537E-4</v>
          </cell>
          <cell r="O45">
            <v>4.5068688722478951E-4</v>
          </cell>
        </row>
        <row r="46">
          <cell r="A46" t="str">
            <v>IMPBDS</v>
          </cell>
          <cell r="C46" t="str">
            <v>BDS</v>
          </cell>
          <cell r="D46">
            <v>2.2867552360340513</v>
          </cell>
          <cell r="E46">
            <v>2.3780128327496741</v>
          </cell>
          <cell r="F46">
            <v>4.0211335920166045</v>
          </cell>
          <cell r="G46">
            <v>4.5542503041084226</v>
          </cell>
          <cell r="H46">
            <v>4.4654896171291654</v>
          </cell>
          <cell r="I46">
            <v>4.4621433257693397</v>
          </cell>
          <cell r="J46">
            <v>5.3793062130473794</v>
          </cell>
          <cell r="K46">
            <v>15.576451806822698</v>
          </cell>
          <cell r="L46">
            <v>8.9730768724359944</v>
          </cell>
          <cell r="M46">
            <v>6.767344118115675</v>
          </cell>
          <cell r="N46">
            <v>6.0407794594092872</v>
          </cell>
          <cell r="O46">
            <v>2.9555428792524774</v>
          </cell>
        </row>
        <row r="47">
          <cell r="A47" t="str">
            <v>IMPCOA1</v>
          </cell>
          <cell r="C47" t="str">
            <v>COA</v>
          </cell>
          <cell r="D47">
            <v>3.6600120957950737</v>
          </cell>
          <cell r="E47">
            <v>3.5647196088387529</v>
          </cell>
          <cell r="F47">
            <v>0.50817924951859239</v>
          </cell>
          <cell r="G47">
            <v>1.2023931721497239E-3</v>
          </cell>
          <cell r="H47">
            <v>5.3178663156068214E-4</v>
          </cell>
          <cell r="I47">
            <v>1.1036843624604002E-3</v>
          </cell>
          <cell r="J47">
            <v>6.4273868736108451E-4</v>
          </cell>
          <cell r="K47">
            <v>3.4907649996592031E-4</v>
          </cell>
          <cell r="L47">
            <v>3.1660612050545385E-4</v>
          </cell>
          <cell r="M47">
            <v>3.498347274335582E-4</v>
          </cell>
          <cell r="N47">
            <v>3.3093138244788409E-4</v>
          </cell>
          <cell r="O47">
            <v>1.8093532106630789E-4</v>
          </cell>
        </row>
        <row r="48">
          <cell r="A48" t="str">
            <v>IMPETH</v>
          </cell>
          <cell r="C48" t="str">
            <v>ETH</v>
          </cell>
          <cell r="D48">
            <v>4.4341509603352787</v>
          </cell>
          <cell r="E48">
            <v>4.3986153708328795</v>
          </cell>
          <cell r="F48">
            <v>4.3994653421267378</v>
          </cell>
          <cell r="G48">
            <v>2.8020774505778259</v>
          </cell>
          <cell r="H48">
            <v>1.3270777319442053</v>
          </cell>
          <cell r="I48">
            <v>0.58358308183375407</v>
          </cell>
          <cell r="J48">
            <v>4.5566362537103551</v>
          </cell>
          <cell r="K48">
            <v>1.9887618072761577</v>
          </cell>
          <cell r="L48">
            <v>1.3035009642478086</v>
          </cell>
          <cell r="M48">
            <v>1.1748578317191998</v>
          </cell>
          <cell r="N48">
            <v>1.0719060238242228</v>
          </cell>
          <cell r="O48">
            <v>0.91106187174051378</v>
          </cell>
        </row>
        <row r="49">
          <cell r="A49" t="str">
            <v>IMPELC_DE</v>
          </cell>
          <cell r="C49" t="str">
            <v>ELC_I-DE</v>
          </cell>
          <cell r="D49">
            <v>46.398478187871113</v>
          </cell>
          <cell r="E49">
            <v>28.853934289240488</v>
          </cell>
          <cell r="F49">
            <v>23.910477719499045</v>
          </cell>
          <cell r="G49">
            <v>30.022729599927739</v>
          </cell>
          <cell r="H49">
            <v>18.162887258393539</v>
          </cell>
          <cell r="I49">
            <v>24.96332098190037</v>
          </cell>
          <cell r="J49">
            <v>26.943492737158557</v>
          </cell>
          <cell r="K49">
            <v>18.932144737153777</v>
          </cell>
          <cell r="L49">
            <v>10.351859939054554</v>
          </cell>
          <cell r="M49">
            <v>1.3346207302288111</v>
          </cell>
          <cell r="N49">
            <v>2.635064000992786E-3</v>
          </cell>
          <cell r="O49">
            <v>5.0898359249242266E-3</v>
          </cell>
        </row>
        <row r="50">
          <cell r="A50" t="str">
            <v>IMPELC_DE</v>
          </cell>
          <cell r="C50" t="str">
            <v>ELCS</v>
          </cell>
          <cell r="D50">
            <v>46.398478187871113</v>
          </cell>
          <cell r="E50">
            <v>28.853934289240488</v>
          </cell>
          <cell r="F50">
            <v>23.910477719499045</v>
          </cell>
          <cell r="G50">
            <v>30.022729599927739</v>
          </cell>
          <cell r="H50">
            <v>18.162887258393539</v>
          </cell>
          <cell r="I50">
            <v>24.96332098190037</v>
          </cell>
          <cell r="J50">
            <v>26.943492737158557</v>
          </cell>
          <cell r="K50">
            <v>18.932144737153777</v>
          </cell>
          <cell r="L50">
            <v>10.351859939054554</v>
          </cell>
          <cell r="M50">
            <v>1.3346207302288111</v>
          </cell>
          <cell r="N50">
            <v>2.635064000992786E-3</v>
          </cell>
          <cell r="O50">
            <v>5.0898359249242266E-3</v>
          </cell>
        </row>
        <row r="51">
          <cell r="A51" t="str">
            <v>RNWWST1</v>
          </cell>
          <cell r="C51" t="str">
            <v>WSTREN</v>
          </cell>
          <cell r="D51">
            <v>34.100441765612217</v>
          </cell>
          <cell r="E51">
            <v>34.696317029238521</v>
          </cell>
          <cell r="F51">
            <v>34.696321913121309</v>
          </cell>
          <cell r="G51">
            <v>34.696333499655296</v>
          </cell>
          <cell r="H51">
            <v>34.696346549623101</v>
          </cell>
          <cell r="I51">
            <v>34.696368249773911</v>
          </cell>
          <cell r="J51">
            <v>40.791484120623849</v>
          </cell>
          <cell r="K51">
            <v>42.153785378837924</v>
          </cell>
          <cell r="L51">
            <v>42.695522019897425</v>
          </cell>
          <cell r="M51">
            <v>42.695787355685241</v>
          </cell>
          <cell r="N51">
            <v>42.696046262060506</v>
          </cell>
          <cell r="O51">
            <v>42.696482937594062</v>
          </cell>
        </row>
        <row r="52">
          <cell r="A52" t="str">
            <v>IMPNGA1</v>
          </cell>
          <cell r="C52" t="str">
            <v>NGA</v>
          </cell>
          <cell r="D52">
            <v>117.01792369108267</v>
          </cell>
          <cell r="E52">
            <v>106.72000161955866</v>
          </cell>
          <cell r="F52">
            <v>112.14506513595883</v>
          </cell>
          <cell r="G52">
            <v>105.68857767586591</v>
          </cell>
          <cell r="H52">
            <v>92.02090406955277</v>
          </cell>
          <cell r="I52">
            <v>91.110253284252948</v>
          </cell>
          <cell r="J52">
            <v>74.791815243240706</v>
          </cell>
          <cell r="K52">
            <v>28.900655691218684</v>
          </cell>
          <cell r="L52">
            <v>7.6572974226173898</v>
          </cell>
          <cell r="M52">
            <v>2.4545878611081475</v>
          </cell>
          <cell r="N52">
            <v>1.4226356295234319</v>
          </cell>
          <cell r="O52">
            <v>1.6610412555205026E-3</v>
          </cell>
        </row>
        <row r="53">
          <cell r="A53" t="str">
            <v>IMPELC_IT</v>
          </cell>
          <cell r="C53" t="str">
            <v>ELC_I-IT</v>
          </cell>
          <cell r="D53">
            <v>6.7990993185475164</v>
          </cell>
          <cell r="E53">
            <v>3.7523566596370055E-4</v>
          </cell>
          <cell r="F53">
            <v>3.3462338788642083E-4</v>
          </cell>
          <cell r="G53">
            <v>1.5470241967896809E-4</v>
          </cell>
          <cell r="H53">
            <v>2.1302423294558754E-4</v>
          </cell>
          <cell r="I53">
            <v>2.4060942249242573E-4</v>
          </cell>
          <cell r="J53">
            <v>2.5774434652609972E-4</v>
          </cell>
          <cell r="K53">
            <v>2.6035544126355378E-4</v>
          </cell>
          <cell r="L53">
            <v>2.0128294394011423E-4</v>
          </cell>
          <cell r="M53">
            <v>2.2593690573436109E-4</v>
          </cell>
          <cell r="N53">
            <v>2.1275353560077062E-4</v>
          </cell>
          <cell r="O53">
            <v>3.4782391666365561E-4</v>
          </cell>
        </row>
        <row r="54">
          <cell r="A54" t="str">
            <v>IMPELC_IT</v>
          </cell>
          <cell r="C54" t="str">
            <v>ELCS</v>
          </cell>
          <cell r="D54">
            <v>6.7990993185475164</v>
          </cell>
          <cell r="E54">
            <v>3.7523566596370055E-4</v>
          </cell>
          <cell r="F54">
            <v>3.3462338788642083E-4</v>
          </cell>
          <cell r="G54">
            <v>1.5470241967896809E-4</v>
          </cell>
          <cell r="H54">
            <v>2.1302423294558754E-4</v>
          </cell>
          <cell r="I54">
            <v>2.4060942249242573E-4</v>
          </cell>
          <cell r="J54">
            <v>2.5774434652609972E-4</v>
          </cell>
          <cell r="K54">
            <v>2.6035544126355378E-4</v>
          </cell>
          <cell r="L54">
            <v>2.0128294394011423E-4</v>
          </cell>
          <cell r="M54">
            <v>2.2593690573436109E-4</v>
          </cell>
          <cell r="N54">
            <v>2.1275353560077062E-4</v>
          </cell>
          <cell r="O54">
            <v>3.4782391666365561E-4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3.2682249045433096</v>
          </cell>
          <cell r="E4">
            <v>3.8319922761216816</v>
          </cell>
          <cell r="F4">
            <v>3.7300860573365204</v>
          </cell>
          <cell r="G4">
            <v>3.8837533435807026</v>
          </cell>
          <cell r="H4">
            <v>4.0221403647872762</v>
          </cell>
          <cell r="I4">
            <v>4.1348918176413241</v>
          </cell>
          <cell r="J4">
            <v>4.2267469566564477</v>
          </cell>
          <cell r="K4">
            <v>4.3147017310860392</v>
          </cell>
          <cell r="L4">
            <v>4.377381955122841</v>
          </cell>
          <cell r="M4">
            <v>4.4486279850322248</v>
          </cell>
          <cell r="N4">
            <v>4.4487987265966007</v>
          </cell>
          <cell r="O4">
            <v>4.4488236372693111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3.2682249045433096</v>
          </cell>
          <cell r="E5">
            <v>3.8319922761216816</v>
          </cell>
          <cell r="F5">
            <v>3.7300860573365204</v>
          </cell>
          <cell r="G5">
            <v>3.8837533435807026</v>
          </cell>
          <cell r="H5">
            <v>4.0221403647872762</v>
          </cell>
          <cell r="I5">
            <v>4.1348918176413241</v>
          </cell>
          <cell r="J5">
            <v>4.2267469566564477</v>
          </cell>
          <cell r="K5">
            <v>4.3147017310860392</v>
          </cell>
          <cell r="L5">
            <v>4.377381955122841</v>
          </cell>
          <cell r="M5">
            <v>4.4486279850322248</v>
          </cell>
          <cell r="N5">
            <v>4.4487987265966007</v>
          </cell>
          <cell r="O5">
            <v>4.4488236372693111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2.9830765401613625E-5</v>
          </cell>
          <cell r="F6">
            <v>2.2521512621553347E-3</v>
          </cell>
          <cell r="G6">
            <v>2.2244899274196954E-3</v>
          </cell>
          <cell r="H6">
            <v>2.7218749993742132E-3</v>
          </cell>
          <cell r="I6">
            <v>2.9188866037868559E-3</v>
          </cell>
          <cell r="J6">
            <v>2.3923638071835758E-3</v>
          </cell>
          <cell r="K6">
            <v>2.6880290535222688E-3</v>
          </cell>
          <cell r="L6">
            <v>1.2681812242058071E-3</v>
          </cell>
          <cell r="M6">
            <v>3.209308364998893E-4</v>
          </cell>
          <cell r="N6">
            <v>1.8224103346592698E-4</v>
          </cell>
          <cell r="O6">
            <v>4.6982416658138663E-4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5.8025604719479745E-7</v>
          </cell>
          <cell r="F7">
            <v>2.2271425775550382E-3</v>
          </cell>
          <cell r="G7">
            <v>2.1970917622144369E-3</v>
          </cell>
          <cell r="H7">
            <v>2.704731616219618E-3</v>
          </cell>
          <cell r="I7">
            <v>2.9056785314021047E-3</v>
          </cell>
          <cell r="J7">
            <v>2.3619830365895632E-3</v>
          </cell>
          <cell r="K7">
            <v>2.6575256065692839E-3</v>
          </cell>
          <cell r="L7">
            <v>1.2568111779763412E-3</v>
          </cell>
          <cell r="M7">
            <v>2.8522971878715698E-4</v>
          </cell>
          <cell r="N7">
            <v>1.6055644357158253E-4</v>
          </cell>
          <cell r="O7">
            <v>4.2988755711345465E-4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3.0895298252352201E-6</v>
          </cell>
          <cell r="E8">
            <v>3.4565015700788101E-4</v>
          </cell>
          <cell r="F8">
            <v>5.3466390265863997E-5</v>
          </cell>
          <cell r="G8">
            <v>1.88603392921285E-5</v>
          </cell>
          <cell r="H8">
            <v>1.7541379851575099E-4</v>
          </cell>
          <cell r="I8">
            <v>2.4358979464703901E-4</v>
          </cell>
          <cell r="J8">
            <v>1.6172740925779399E-5</v>
          </cell>
          <cell r="K8">
            <v>1.61388504827567E-4</v>
          </cell>
          <cell r="L8">
            <v>2.31930342474397E-4</v>
          </cell>
          <cell r="M8">
            <v>1.43280360816547E-6</v>
          </cell>
          <cell r="N8">
            <v>2.29505711959575E-4</v>
          </cell>
          <cell r="O8">
            <v>2.3677832632461198E-6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3.0895298252352201E-6</v>
          </cell>
          <cell r="E9">
            <v>3.4873968683311603E-4</v>
          </cell>
          <cell r="F9">
            <v>4.0220607709897998E-4</v>
          </cell>
          <cell r="G9">
            <v>4.2106641639110898E-4</v>
          </cell>
          <cell r="H9">
            <v>4.2563346430549598E-4</v>
          </cell>
          <cell r="I9">
            <v>4.4550359037220602E-4</v>
          </cell>
          <cell r="J9">
            <v>4.3517633408856899E-4</v>
          </cell>
          <cell r="K9">
            <v>4.21151040400385E-4</v>
          </cell>
          <cell r="L9">
            <v>4.44777339271616E-4</v>
          </cell>
          <cell r="M9">
            <v>3.9475165091012901E-4</v>
          </cell>
          <cell r="N9">
            <v>4.1792920663881499E-4</v>
          </cell>
          <cell r="O9">
            <v>2.3330629883098599E-4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6.1643758191554203E-2</v>
          </cell>
          <cell r="G10">
            <v>5.4511580067445699E-2</v>
          </cell>
          <cell r="H10">
            <v>0.56191121010089995</v>
          </cell>
          <cell r="I10">
            <v>20.129744753652901</v>
          </cell>
          <cell r="J10">
            <v>19.3278897529079</v>
          </cell>
          <cell r="K10">
            <v>18.660186967121501</v>
          </cell>
          <cell r="L10">
            <v>1.9682806997186499</v>
          </cell>
          <cell r="M10">
            <v>6.2482256372599097E-2</v>
          </cell>
          <cell r="N10">
            <v>6.16910260859738E-2</v>
          </cell>
          <cell r="O10">
            <v>6.18544912241741E-2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2.1859488720409326E-3</v>
          </cell>
          <cell r="G11">
            <v>2.0103561443313299E-3</v>
          </cell>
          <cell r="H11">
            <v>2.1420374143917301E-2</v>
          </cell>
          <cell r="I11">
            <v>0.79234101689910463</v>
          </cell>
          <cell r="J11">
            <v>0.78134022405372361</v>
          </cell>
          <cell r="K11">
            <v>0.7741992465082338</v>
          </cell>
          <cell r="L11">
            <v>8.1662709881944143E-2</v>
          </cell>
          <cell r="M11">
            <v>2.5923489346078342E-3</v>
          </cell>
          <cell r="N11">
            <v>2.5595212950563556E-3</v>
          </cell>
          <cell r="O11">
            <v>2.5663033593008424E-3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1.0929744360204661E-3</v>
          </cell>
          <cell r="G12">
            <v>9.6651737708236985E-4</v>
          </cell>
          <cell r="H12">
            <v>9.9629647181010642E-3</v>
          </cell>
          <cell r="I12">
            <v>0.35691036797256975</v>
          </cell>
          <cell r="J12">
            <v>0.34269308072531679</v>
          </cell>
          <cell r="K12">
            <v>0.33085437884967261</v>
          </cell>
          <cell r="L12">
            <v>3.4898593966642771E-2</v>
          </cell>
          <cell r="M12">
            <v>1.1078414250460828E-3</v>
          </cell>
          <cell r="N12">
            <v>1.0938125192548527E-3</v>
          </cell>
          <cell r="O12">
            <v>1.0967108373080518E-3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2.1859488720409326E-3</v>
          </cell>
          <cell r="G13">
            <v>2.0103561443313299E-3</v>
          </cell>
          <cell r="H13">
            <v>2.1420374143917301E-2</v>
          </cell>
          <cell r="I13">
            <v>0.79234101689910463</v>
          </cell>
          <cell r="J13">
            <v>0.78134022405372361</v>
          </cell>
          <cell r="K13">
            <v>0.7741992465082338</v>
          </cell>
          <cell r="L13">
            <v>8.1662709881944143E-2</v>
          </cell>
          <cell r="M13">
            <v>2.5923489346078342E-3</v>
          </cell>
          <cell r="N13">
            <v>2.5595212950563556E-3</v>
          </cell>
          <cell r="O13">
            <v>2.5663033593008424E-3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1.2541724371194599E-7</v>
          </cell>
          <cell r="F14">
            <v>1.71553794623824E-4</v>
          </cell>
          <cell r="G14">
            <v>3.35568658535612E-7</v>
          </cell>
          <cell r="H14">
            <v>1.4027593780279899E-3</v>
          </cell>
          <cell r="I14">
            <v>5.6410873172942799E-2</v>
          </cell>
          <cell r="J14">
            <v>7.4350915270925204E-7</v>
          </cell>
          <cell r="K14">
            <v>9.8501395024076493E-6</v>
          </cell>
          <cell r="L14">
            <v>5.3873713394365902E-7</v>
          </cell>
          <cell r="M14">
            <v>2.35208826484118E-4</v>
          </cell>
          <cell r="N14">
            <v>6.4187745483217597E-6</v>
          </cell>
          <cell r="O14">
            <v>6.2487073627665203E-5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1.2541724371194599E-7</v>
          </cell>
          <cell r="F15">
            <v>1.7162883223006953E-4</v>
          </cell>
          <cell r="G15">
            <v>1.7187604616028133E-4</v>
          </cell>
          <cell r="H15">
            <v>1.5745404402865318E-3</v>
          </cell>
          <cell r="I15">
            <v>5.7849516063726299E-2</v>
          </cell>
          <cell r="J15">
            <v>5.7814053459610291E-2</v>
          </cell>
          <cell r="K15">
            <v>5.6421304516939844E-2</v>
          </cell>
          <cell r="L15">
            <v>8.6765935279334641E-3</v>
          </cell>
          <cell r="M15">
            <v>2.4529219956331903E-4</v>
          </cell>
          <cell r="N15">
            <v>2.433280650968582E-4</v>
          </cell>
          <cell r="O15">
            <v>3.0379794255042342E-4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0.46152201498699502</v>
          </cell>
          <cell r="E16">
            <v>0.54457607602442293</v>
          </cell>
          <cell r="F16">
            <v>0.54457705653082922</v>
          </cell>
          <cell r="G16">
            <v>0.54461272114262393</v>
          </cell>
          <cell r="H16">
            <v>0.54461890603535468</v>
          </cell>
          <cell r="I16">
            <v>0.54462384008070297</v>
          </cell>
          <cell r="J16">
            <v>0.54463211042984883</v>
          </cell>
          <cell r="K16">
            <v>0.54464570766417431</v>
          </cell>
          <cell r="L16">
            <v>0.54464821673301478</v>
          </cell>
          <cell r="M16">
            <v>0.54466222522208452</v>
          </cell>
          <cell r="N16">
            <v>0.54467239727283634</v>
          </cell>
          <cell r="O16">
            <v>0.54468788983932981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0.46152201498699502</v>
          </cell>
          <cell r="E17">
            <v>0.54457607602442293</v>
          </cell>
          <cell r="F17">
            <v>0.54457705653082922</v>
          </cell>
          <cell r="G17">
            <v>0.54461272114262393</v>
          </cell>
          <cell r="H17">
            <v>0.54461890603535468</v>
          </cell>
          <cell r="I17">
            <v>0.54462384008070297</v>
          </cell>
          <cell r="J17">
            <v>0.54463211042984883</v>
          </cell>
          <cell r="K17">
            <v>0.54464570766417431</v>
          </cell>
          <cell r="L17">
            <v>0.54464821673301478</v>
          </cell>
          <cell r="M17">
            <v>0.54466222522208452</v>
          </cell>
          <cell r="N17">
            <v>0.54467239727283634</v>
          </cell>
          <cell r="O17">
            <v>0.54468788983932981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0.62579256269423045</v>
          </cell>
          <cell r="E18">
            <v>0.73757482080057279</v>
          </cell>
          <cell r="F18">
            <v>0.73632954122478289</v>
          </cell>
          <cell r="G18">
            <v>0.73430928693387432</v>
          </cell>
          <cell r="H18">
            <v>0.73226071399711523</v>
          </cell>
          <cell r="I18">
            <v>0.73022190848809432</v>
          </cell>
          <cell r="J18">
            <v>0.7281989220231968</v>
          </cell>
          <cell r="K18">
            <v>0.72619427688556415</v>
          </cell>
          <cell r="L18">
            <v>0.72619762231068641</v>
          </cell>
          <cell r="M18">
            <v>0.72621630029611295</v>
          </cell>
          <cell r="N18">
            <v>0.72622986303044867</v>
          </cell>
          <cell r="O18">
            <v>0.7262505197857736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8.0785163735390599E-3</v>
          </cell>
          <cell r="F19">
            <v>1.9906449520179101E-5</v>
          </cell>
          <cell r="G19">
            <v>3.6535686693984202E-3</v>
          </cell>
          <cell r="H19">
            <v>2.6531501638111601E-2</v>
          </cell>
          <cell r="I19">
            <v>8.46281985211173E-3</v>
          </cell>
          <cell r="J19">
            <v>9.1702844772072606E-3</v>
          </cell>
          <cell r="K19">
            <v>2.28551356084459E-2</v>
          </cell>
          <cell r="L19">
            <v>1.0734104417272201E-2</v>
          </cell>
          <cell r="M19">
            <v>6.8553303869458597E-3</v>
          </cell>
          <cell r="N19">
            <v>2.4610520718742701E-2</v>
          </cell>
          <cell r="O19">
            <v>1.6879083158724999E-3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3.7938350470911174E-2</v>
          </cell>
          <cell r="F20">
            <v>3.7954701470943937E-2</v>
          </cell>
          <cell r="G20">
            <v>4.160535753093652E-2</v>
          </cell>
          <cell r="H20">
            <v>4.2073644596961501E-2</v>
          </cell>
          <cell r="I20">
            <v>3.7948403874410709E-2</v>
          </cell>
          <cell r="J20">
            <v>4.4158048548677678E-2</v>
          </cell>
          <cell r="K20">
            <v>4.0478479851769153E-2</v>
          </cell>
          <cell r="L20">
            <v>4.283327577121613E-2</v>
          </cell>
          <cell r="M20">
            <v>4.0432247137771556E-2</v>
          </cell>
          <cell r="N20">
            <v>4.2828472363737227E-2</v>
          </cell>
          <cell r="O20">
            <v>3.3138664460261376E-2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1.6383457611625653E-4</v>
          </cell>
          <cell r="H21">
            <v>2.5513783121185125E-4</v>
          </cell>
          <cell r="I21">
            <v>9.7381235037071379E-4</v>
          </cell>
          <cell r="J21">
            <v>8.642377283116547E-4</v>
          </cell>
          <cell r="K21">
            <v>1.441457155510018E-3</v>
          </cell>
          <cell r="L21">
            <v>7.4154049531602621E-4</v>
          </cell>
          <cell r="M21">
            <v>6.4698172803857672E-4</v>
          </cell>
          <cell r="N21">
            <v>3.7508419968973857E-4</v>
          </cell>
          <cell r="O21">
            <v>8.9396235248521744E-4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1.6401085073626046E-4</v>
          </cell>
          <cell r="H22">
            <v>2.5547722775579225E-4</v>
          </cell>
          <cell r="I22">
            <v>9.7433785518878397E-4</v>
          </cell>
          <cell r="J22">
            <v>8.644164859860252E-4</v>
          </cell>
          <cell r="K22">
            <v>1.441285280078933E-3</v>
          </cell>
          <cell r="L22">
            <v>7.4098228467878668E-4</v>
          </cell>
          <cell r="M22">
            <v>6.4415409050952335E-4</v>
          </cell>
          <cell r="N22">
            <v>3.7400043290229191E-4</v>
          </cell>
          <cell r="O22">
            <v>8.9254580900403153E-4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3.2470795542131881E-4</v>
          </cell>
          <cell r="H23">
            <v>5.0646214086736644E-4</v>
          </cell>
          <cell r="I23">
            <v>1.9418071238950442E-3</v>
          </cell>
          <cell r="J23">
            <v>1.7195977746435878E-3</v>
          </cell>
          <cell r="K23">
            <v>2.8701625118508914E-3</v>
          </cell>
          <cell r="L23">
            <v>1.4770526788379409E-3</v>
          </cell>
          <cell r="M23">
            <v>1.2798063477116235E-3</v>
          </cell>
          <cell r="N23">
            <v>7.4148654089189494E-4</v>
          </cell>
          <cell r="O23">
            <v>1.7740352192389471E-3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0.52047612442907887</v>
          </cell>
          <cell r="E24">
            <v>0.59724315846364984</v>
          </cell>
          <cell r="F24">
            <v>0.33219657060693886</v>
          </cell>
          <cell r="G24">
            <v>0.27847177254424943</v>
          </cell>
          <cell r="H24">
            <v>0.249451078994499</v>
          </cell>
          <cell r="I24">
            <v>0.19324126146422041</v>
          </cell>
          <cell r="J24">
            <v>0.16806253897738332</v>
          </cell>
          <cell r="K24">
            <v>0.15154674301281795</v>
          </cell>
          <cell r="L24">
            <v>0.13423076644223583</v>
          </cell>
          <cell r="M24">
            <v>0.12280852916791954</v>
          </cell>
          <cell r="N24">
            <v>0.12238661362324278</v>
          </cell>
          <cell r="O24">
            <v>9.6185484038943281E-2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1.0409522488581573</v>
          </cell>
          <cell r="E25">
            <v>1.1944863169273003</v>
          </cell>
          <cell r="F25">
            <v>0.66439314121387738</v>
          </cell>
          <cell r="G25">
            <v>0.55694354508849875</v>
          </cell>
          <cell r="H25">
            <v>0.49890215798899773</v>
          </cell>
          <cell r="I25">
            <v>0.38648252292844065</v>
          </cell>
          <cell r="J25">
            <v>0.33612507795476687</v>
          </cell>
          <cell r="K25">
            <v>0.30309348602563574</v>
          </cell>
          <cell r="L25">
            <v>0.26846153288447161</v>
          </cell>
          <cell r="M25">
            <v>0.24561705833583902</v>
          </cell>
          <cell r="N25">
            <v>0.24477322724648537</v>
          </cell>
          <cell r="O25">
            <v>0.19237096807788653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5.1145774665343497E-3</v>
          </cell>
          <cell r="F26">
            <v>1.1978742705628399E-7</v>
          </cell>
          <cell r="G26">
            <v>3.8269992273185901E-7</v>
          </cell>
          <cell r="H26">
            <v>6.7329347147278701E-3</v>
          </cell>
          <cell r="I26">
            <v>6.4827822662328703E-3</v>
          </cell>
          <cell r="J26">
            <v>5.3151440651159696E-7</v>
          </cell>
          <cell r="K26">
            <v>3.90539268502313E-3</v>
          </cell>
          <cell r="L26">
            <v>4.3000446104160903E-3</v>
          </cell>
          <cell r="M26">
            <v>2.2062073024139501E-4</v>
          </cell>
          <cell r="N26">
            <v>4.5415099471928996E-3</v>
          </cell>
          <cell r="O26">
            <v>1.85682427949784E-3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4.0436539996709875E-2</v>
          </cell>
          <cell r="F27">
            <v>4.0393551147059628E-2</v>
          </cell>
          <cell r="G27">
            <v>4.0372631969412612E-2</v>
          </cell>
          <cell r="H27">
            <v>1.8496494719657926E-2</v>
          </cell>
          <cell r="I27">
            <v>1.3215821194305845E-2</v>
          </cell>
          <cell r="J27">
            <v>1.3215622820272527E-2</v>
          </cell>
          <cell r="K27">
            <v>1.0388108865085073E-2</v>
          </cell>
          <cell r="L27">
            <v>9.201539060338217E-3</v>
          </cell>
          <cell r="M27">
            <v>8.4254269915857456E-3</v>
          </cell>
          <cell r="N27">
            <v>8.389909506933484E-3</v>
          </cell>
          <cell r="O27">
            <v>6.6184069151901496E-3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4.3871642825025434</v>
          </cell>
          <cell r="E28">
            <v>4.3870431043805285</v>
          </cell>
          <cell r="F28">
            <v>4.3402844108092191</v>
          </cell>
          <cell r="G28">
            <v>4.2349873869776813</v>
          </cell>
          <cell r="H28">
            <v>3.6476606610601547</v>
          </cell>
          <cell r="I28">
            <v>2.7904407580716661</v>
          </cell>
          <cell r="J28">
            <v>2.4252784046395206</v>
          </cell>
          <cell r="K28">
            <v>2.1469683528314927</v>
          </cell>
          <cell r="L28">
            <v>1.9119449163604505</v>
          </cell>
          <cell r="M28">
            <v>1.7243402269840744</v>
          </cell>
          <cell r="N28">
            <v>1.7255029060066511</v>
          </cell>
          <cell r="O28">
            <v>1.5068325889453498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6.0932837256979848</v>
          </cell>
          <cell r="E29">
            <v>6.0931154227507349</v>
          </cell>
          <cell r="F29">
            <v>6.0281727927905848</v>
          </cell>
          <cell r="G29">
            <v>5.8819269263578953</v>
          </cell>
          <cell r="H29">
            <v>5.066195362583545</v>
          </cell>
          <cell r="I29">
            <v>3.8756121639884267</v>
          </cell>
          <cell r="J29">
            <v>3.3684422286659976</v>
          </cell>
          <cell r="K29">
            <v>2.9819004900437389</v>
          </cell>
          <cell r="L29">
            <v>2.6554790505006252</v>
          </cell>
          <cell r="M29">
            <v>2.3949169819223273</v>
          </cell>
          <cell r="N29">
            <v>2.3965318138981262</v>
          </cell>
          <cell r="O29">
            <v>2.0928230402018744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3.4916498828676901E-7</v>
          </cell>
          <cell r="F30">
            <v>1.0772375425010501E-7</v>
          </cell>
          <cell r="G30">
            <v>2.8211219971610899E-2</v>
          </cell>
          <cell r="H30">
            <v>0.17879524429511401</v>
          </cell>
          <cell r="I30">
            <v>2.3812542961236201E-2</v>
          </cell>
          <cell r="J30">
            <v>2.0727160800855899E-7</v>
          </cell>
          <cell r="K30">
            <v>0.15211598117697001</v>
          </cell>
          <cell r="L30">
            <v>1.72561445121686E-6</v>
          </cell>
          <cell r="M30">
            <v>9.0551988881100598E-7</v>
          </cell>
          <cell r="N30">
            <v>0.114434730963193</v>
          </cell>
          <cell r="O30">
            <v>8.3608741574480103E-3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0.35442836154844171</v>
          </cell>
          <cell r="F31">
            <v>0.35442759647538569</v>
          </cell>
          <cell r="G31">
            <v>0.38263813494866833</v>
          </cell>
          <cell r="H31">
            <v>0.29892156071492609</v>
          </cell>
          <cell r="I31">
            <v>0.22545175661967709</v>
          </cell>
          <cell r="J31">
            <v>0.20256815900606118</v>
          </cell>
          <cell r="K31">
            <v>0.17592849025736954</v>
          </cell>
          <cell r="L31">
            <v>0.15577654086375517</v>
          </cell>
          <cell r="M31">
            <v>0.15211724840358323</v>
          </cell>
          <cell r="N31">
            <v>0.14137936486192978</v>
          </cell>
          <cell r="O31">
            <v>0.12279623896292621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0.58392090167935096</v>
          </cell>
          <cell r="J32">
            <v>1.54321661924674</v>
          </cell>
          <cell r="K32">
            <v>2.104024967405286</v>
          </cell>
          <cell r="L32">
            <v>2.5221396215449126</v>
          </cell>
          <cell r="M32">
            <v>2.6301799789568512</v>
          </cell>
          <cell r="N32">
            <v>2.6316906582485493</v>
          </cell>
          <cell r="O32">
            <v>2.6255143053402707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0.58981909260540488</v>
          </cell>
          <cell r="J33">
            <v>1.5588046659057999</v>
          </cell>
          <cell r="K33">
            <v>2.1252777448538249</v>
          </cell>
          <cell r="L33">
            <v>2.5476157793382934</v>
          </cell>
          <cell r="M33">
            <v>2.6567474534917666</v>
          </cell>
          <cell r="N33">
            <v>2.6582733921702504</v>
          </cell>
          <cell r="O33">
            <v>2.6520346518588611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6.1936985674666598E-7</v>
          </cell>
          <cell r="H34">
            <v>1.4673052001702701E-6</v>
          </cell>
          <cell r="I34">
            <v>4.1504324871190899E-2</v>
          </cell>
          <cell r="J34">
            <v>0.10361961661037</v>
          </cell>
          <cell r="K34">
            <v>2.4526347081542301E-2</v>
          </cell>
          <cell r="L34">
            <v>9.5352471258356303E-3</v>
          </cell>
          <cell r="M34">
            <v>1.4874494505734401E-4</v>
          </cell>
          <cell r="N34">
            <v>2.35337506887445E-3</v>
          </cell>
          <cell r="O34">
            <v>1.24106414525776E-4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6.1936985674666598E-7</v>
          </cell>
          <cell r="H35">
            <v>2.0866750569169399E-6</v>
          </cell>
          <cell r="I35">
            <v>4.1506411546247797E-2</v>
          </cell>
          <cell r="J35">
            <v>0.14512602815661799</v>
          </cell>
          <cell r="K35">
            <v>0.16965237523816001</v>
          </cell>
          <cell r="L35">
            <v>0.17918762236399599</v>
          </cell>
          <cell r="M35">
            <v>0.179336367309053</v>
          </cell>
          <cell r="N35">
            <v>0.18168954602920301</v>
          </cell>
          <cell r="O35">
            <v>0.18181322942259701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6.1735484310803361</v>
          </cell>
          <cell r="E36">
            <v>7.0036350892095225</v>
          </cell>
          <cell r="F36">
            <v>6.926226033293708</v>
          </cell>
          <cell r="G36">
            <v>5.6930534575153331</v>
          </cell>
          <cell r="H36">
            <v>5.987913737369416</v>
          </cell>
          <cell r="I36">
            <v>4.7050658867882991</v>
          </cell>
          <cell r="J36">
            <v>3.9952609641438754</v>
          </cell>
          <cell r="K36">
            <v>0.3866898928996037</v>
          </cell>
          <cell r="L36">
            <v>0.38516895997447953</v>
          </cell>
          <cell r="M36">
            <v>0.38358066293946724</v>
          </cell>
          <cell r="N36">
            <v>0.38368222772253957</v>
          </cell>
          <cell r="O36">
            <v>1.0373074432697598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8.574372820944907</v>
          </cell>
          <cell r="E37">
            <v>9.7272709572354508</v>
          </cell>
          <cell r="F37">
            <v>9.6197583795745985</v>
          </cell>
          <cell r="G37">
            <v>7.907018690993513</v>
          </cell>
          <cell r="H37">
            <v>8.316546857457519</v>
          </cell>
          <cell r="I37">
            <v>6.5348137316504165</v>
          </cell>
          <cell r="J37">
            <v>5.5489735613109437</v>
          </cell>
          <cell r="K37">
            <v>0.53706929569389428</v>
          </cell>
          <cell r="L37">
            <v>0.53495688885344406</v>
          </cell>
          <cell r="M37">
            <v>0.53275092074926023</v>
          </cell>
          <cell r="N37">
            <v>0.53289198294797202</v>
          </cell>
          <cell r="O37">
            <v>1.4407047823191121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6.4518789142688503E-6</v>
          </cell>
          <cell r="E38">
            <v>6.2960526596327906E-2</v>
          </cell>
          <cell r="F38">
            <v>9.2003893200796504E-7</v>
          </cell>
          <cell r="G38">
            <v>5.4806408946512904E-6</v>
          </cell>
          <cell r="H38">
            <v>0.33001370187578699</v>
          </cell>
          <cell r="I38">
            <v>3.52740848301418E-2</v>
          </cell>
          <cell r="J38">
            <v>2.1151599000592499E-6</v>
          </cell>
          <cell r="K38">
            <v>5.7699690288122602E-6</v>
          </cell>
          <cell r="L38">
            <v>2.92118802470611E-2</v>
          </cell>
          <cell r="M38">
            <v>7.4929067330676104E-4</v>
          </cell>
          <cell r="N38">
            <v>9.9644260594239E-3</v>
          </cell>
          <cell r="O38">
            <v>0.16526484765899699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0.47842672969602629</v>
          </cell>
          <cell r="E39">
            <v>0.5413871556194132</v>
          </cell>
          <cell r="F39">
            <v>0.5401178226395712</v>
          </cell>
          <cell r="G39">
            <v>0.47616124015787348</v>
          </cell>
          <cell r="H39">
            <v>0.46942812915415633</v>
          </cell>
          <cell r="I39">
            <v>0.36529162608143761</v>
          </cell>
          <cell r="J39">
            <v>0.33595562439313942</v>
          </cell>
          <cell r="K39">
            <v>3.5276255660815638E-2</v>
          </cell>
          <cell r="L39">
            <v>3.4636108459477309E-2</v>
          </cell>
          <cell r="M39">
            <v>2.9963703501362217E-2</v>
          </cell>
          <cell r="N39">
            <v>3.0662041968105225E-2</v>
          </cell>
          <cell r="O39">
            <v>0.17596666584043028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5.1850659123921918</v>
          </cell>
          <cell r="E40">
            <v>5.5675634625086836</v>
          </cell>
          <cell r="F40">
            <v>5.6974242643914845</v>
          </cell>
          <cell r="G40">
            <v>7.1991270725787961</v>
          </cell>
          <cell r="H40">
            <v>6.5552530592966409</v>
          </cell>
          <cell r="I40">
            <v>10.210923635180093</v>
          </cell>
          <cell r="J40">
            <v>12.875559596947566</v>
          </cell>
          <cell r="K40">
            <v>13.158840769311849</v>
          </cell>
          <cell r="L40">
            <v>13.020716310940124</v>
          </cell>
          <cell r="M40">
            <v>12.87861870758698</v>
          </cell>
          <cell r="N40">
            <v>13.458377996993711</v>
          </cell>
          <cell r="O40">
            <v>13.480483126513866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5.1850659123921918</v>
          </cell>
          <cell r="E41">
            <v>5.5675634625086836</v>
          </cell>
          <cell r="F41">
            <v>5.6974242643914845</v>
          </cell>
          <cell r="G41">
            <v>7.1991270725787961</v>
          </cell>
          <cell r="H41">
            <v>6.5552530592966409</v>
          </cell>
          <cell r="I41">
            <v>10.210923635180093</v>
          </cell>
          <cell r="J41">
            <v>12.875559596947566</v>
          </cell>
          <cell r="K41">
            <v>13.158840769311849</v>
          </cell>
          <cell r="L41">
            <v>13.020716310940124</v>
          </cell>
          <cell r="M41">
            <v>12.87861870758698</v>
          </cell>
          <cell r="N41">
            <v>13.458377996993711</v>
          </cell>
          <cell r="O41">
            <v>13.480483126513866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5.6086522969486738</v>
          </cell>
          <cell r="E42">
            <v>6.0095258428575349</v>
          </cell>
          <cell r="F42">
            <v>6.1300427323495388</v>
          </cell>
          <cell r="G42">
            <v>7.7047367771138511</v>
          </cell>
          <cell r="H42">
            <v>6.9786697079395434</v>
          </cell>
          <cell r="I42">
            <v>10.813480162604128</v>
          </cell>
          <cell r="J42">
            <v>13.59416568308202</v>
          </cell>
          <cell r="K42">
            <v>13.851411336117739</v>
          </cell>
          <cell r="L42">
            <v>13.706017169410654</v>
          </cell>
          <cell r="M42">
            <v>13.556440744828421</v>
          </cell>
          <cell r="N42">
            <v>14.166713681046017</v>
          </cell>
          <cell r="O42">
            <v>14.189982238435647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2.76981203669634E-2</v>
          </cell>
          <cell r="F43">
            <v>0.104284576296306</v>
          </cell>
          <cell r="G43">
            <v>2.9525170484946298E-2</v>
          </cell>
          <cell r="H43">
            <v>0.24185450312041801</v>
          </cell>
          <cell r="I43">
            <v>0.41561236859217499</v>
          </cell>
          <cell r="J43">
            <v>0.30885835426452302</v>
          </cell>
          <cell r="K43">
            <v>0.297164726149866</v>
          </cell>
          <cell r="L43">
            <v>0.42848375314585302</v>
          </cell>
          <cell r="M43">
            <v>0.31536540205034502</v>
          </cell>
          <cell r="N43">
            <v>0.42450231084648499</v>
          </cell>
          <cell r="O43">
            <v>0.34966385838143899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0.39914796049769641</v>
          </cell>
          <cell r="F44">
            <v>0.48354632792185004</v>
          </cell>
          <cell r="G44">
            <v>0.42085082881526098</v>
          </cell>
          <cell r="H44">
            <v>0.38967501637275004</v>
          </cell>
          <cell r="I44">
            <v>0.66376648886709266</v>
          </cell>
          <cell r="J44">
            <v>0.92331484986255907</v>
          </cell>
          <cell r="K44">
            <v>0.93229010251081934</v>
          </cell>
          <cell r="L44">
            <v>0.96962193219558734</v>
          </cell>
          <cell r="M44">
            <v>0.95817077478653945</v>
          </cell>
          <cell r="N44">
            <v>0.98501390524559196</v>
          </cell>
          <cell r="O44">
            <v>0.99755839463948415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1.4441231699048392E-4</v>
          </cell>
          <cell r="G45">
            <v>1.7748478808629181E-4</v>
          </cell>
          <cell r="H45">
            <v>0.19280851845368355</v>
          </cell>
          <cell r="I45">
            <v>0.38235082923391256</v>
          </cell>
          <cell r="J45">
            <v>0.35753714759468291</v>
          </cell>
          <cell r="K45">
            <v>0.22530883570302679</v>
          </cell>
          <cell r="L45">
            <v>0.12763004935210773</v>
          </cell>
          <cell r="M45">
            <v>8.5400666670580563E-2</v>
          </cell>
          <cell r="N45">
            <v>9.1389661724344567E-2</v>
          </cell>
          <cell r="O45">
            <v>7.91064331938576E-2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1.4299494203705017E-4</v>
          </cell>
          <cell r="G46">
            <v>1.7379756938329608E-4</v>
          </cell>
          <cell r="H46">
            <v>0.19282005787461626</v>
          </cell>
          <cell r="I46">
            <v>0.38237346133631567</v>
          </cell>
          <cell r="J46">
            <v>0.35755922780505656</v>
          </cell>
          <cell r="K46">
            <v>0.22532284271809094</v>
          </cell>
          <cell r="L46">
            <v>0.12763623079552128</v>
          </cell>
          <cell r="M46">
            <v>8.5408795942497007E-2</v>
          </cell>
          <cell r="N46">
            <v>9.1395945231794992E-2</v>
          </cell>
          <cell r="O46">
            <v>7.9115433606389438E-2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8.2291870503349094E-6</v>
          </cell>
          <cell r="E47">
            <v>6.7538412115926403E-6</v>
          </cell>
          <cell r="F47">
            <v>4.3993227351290203E-5</v>
          </cell>
          <cell r="G47">
            <v>1.9215223399396101E-5</v>
          </cell>
          <cell r="H47">
            <v>2.9401317463817699E-2</v>
          </cell>
          <cell r="I47">
            <v>2.5024487941853499E-2</v>
          </cell>
          <cell r="J47">
            <v>6.1512535379284602E-3</v>
          </cell>
          <cell r="K47">
            <v>2.5160724188102302E-4</v>
          </cell>
          <cell r="L47">
            <v>5.5864267475780804E-3</v>
          </cell>
          <cell r="M47">
            <v>7.73465752748857E-3</v>
          </cell>
          <cell r="N47">
            <v>2.0213317904722301E-3</v>
          </cell>
          <cell r="O47">
            <v>3.88330986276698E-3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8.2335268903954127E-6</v>
          </cell>
          <cell r="E48">
            <v>2.242964213488041E-7</v>
          </cell>
          <cell r="F48">
            <v>4.0649044956208512E-5</v>
          </cell>
          <cell r="G48">
            <v>4.3670757915645406E-5</v>
          </cell>
          <cell r="H48">
            <v>2.9431563168700253E-2</v>
          </cell>
          <cell r="I48">
            <v>5.4421693392695036E-2</v>
          </cell>
          <cell r="J48">
            <v>6.0532336791089297E-2</v>
          </cell>
          <cell r="K48">
            <v>3.1142138837461128E-2</v>
          </cell>
          <cell r="L48">
            <v>1.4782464410229498E-2</v>
          </cell>
          <cell r="M48">
            <v>1.3415924858946994E-2</v>
          </cell>
          <cell r="N48">
            <v>1.3414462430999042E-2</v>
          </cell>
          <cell r="O48">
            <v>1.3420960734538285E-2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5.4454451325893556E-2</v>
          </cell>
          <cell r="F49">
            <v>7.0553725697977701E-2</v>
          </cell>
          <cell r="G49">
            <v>0.1135281353654763</v>
          </cell>
          <cell r="H49">
            <v>0.17685162790984552</v>
          </cell>
          <cell r="I49">
            <v>0.25171896295126561</v>
          </cell>
          <cell r="J49">
            <v>0.34418337780703762</v>
          </cell>
          <cell r="K49">
            <v>0.45636529796540465</v>
          </cell>
          <cell r="L49">
            <v>0.47964463480928898</v>
          </cell>
          <cell r="M49">
            <v>0.50411225842684138</v>
          </cell>
          <cell r="N49">
            <v>0.52982892125045389</v>
          </cell>
          <cell r="O49">
            <v>0.55686104342273934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2.0628838377807557</v>
          </cell>
          <cell r="E50">
            <v>3.82699532955791</v>
          </cell>
          <cell r="F50">
            <v>4.075336736583977</v>
          </cell>
          <cell r="G50">
            <v>3.1979026870547647</v>
          </cell>
          <cell r="H50">
            <v>3.1532808472030474</v>
          </cell>
          <cell r="I50">
            <v>3.8642480374699151</v>
          </cell>
          <cell r="J50">
            <v>3.1769677157308847</v>
          </cell>
          <cell r="K50">
            <v>3.7530955620631188</v>
          </cell>
          <cell r="L50">
            <v>3.6153443426255749</v>
          </cell>
          <cell r="M50">
            <v>3.4773970648784935</v>
          </cell>
          <cell r="N50">
            <v>3.4787765389438592</v>
          </cell>
          <cell r="O50">
            <v>2.3024495896061992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1.9420847327184296</v>
          </cell>
          <cell r="E51">
            <v>3.5391878316261911</v>
          </cell>
          <cell r="F51">
            <v>3.5287959989667526</v>
          </cell>
          <cell r="G51">
            <v>1.755862696784056</v>
          </cell>
          <cell r="H51">
            <v>1.7964287100989964</v>
          </cell>
          <cell r="I51">
            <v>2.8340592072104145</v>
          </cell>
          <cell r="J51">
            <v>1.8832794895389624</v>
          </cell>
          <cell r="K51">
            <v>2.5793536995059014</v>
          </cell>
          <cell r="L51">
            <v>2.4124948933371364</v>
          </cell>
          <cell r="M51">
            <v>2.2793122821970413</v>
          </cell>
          <cell r="N51">
            <v>2.2801935828935971</v>
          </cell>
          <cell r="O51">
            <v>2.1249722587713795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4.3350377184444184</v>
          </cell>
          <cell r="E52">
            <v>1.8291162972479473</v>
          </cell>
          <cell r="F52">
            <v>1.8291164892078786</v>
          </cell>
          <cell r="G52">
            <v>1.8291166762774451</v>
          </cell>
          <cell r="H52">
            <v>1.8291169308688202</v>
          </cell>
          <cell r="I52">
            <v>1.8291173115382029</v>
          </cell>
          <cell r="J52">
            <v>1.8291138128852138</v>
          </cell>
          <cell r="K52">
            <v>1.8291098400565577</v>
          </cell>
          <cell r="L52">
            <v>1.8291090048638787</v>
          </cell>
          <cell r="M52">
            <v>1.8291077175769246</v>
          </cell>
          <cell r="N52">
            <v>1.8291079337335847</v>
          </cell>
          <cell r="O52">
            <v>1.8291152286947558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0.35008314458500961</v>
          </cell>
          <cell r="F53">
            <v>0.38254735953989211</v>
          </cell>
          <cell r="G53">
            <v>0.44347619419870438</v>
          </cell>
          <cell r="H53">
            <v>0.51411069115554453</v>
          </cell>
          <cell r="I53">
            <v>0.59599557295157468</v>
          </cell>
          <cell r="J53">
            <v>0.69091819142784194</v>
          </cell>
          <cell r="K53">
            <v>0.80095723202296243</v>
          </cell>
          <cell r="L53">
            <v>0.92852377960472809</v>
          </cell>
          <cell r="M53">
            <v>1.0764111264500136</v>
          </cell>
          <cell r="N53">
            <v>1.2478540359384267</v>
          </cell>
          <cell r="O53">
            <v>1.4466102401875605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9.2187350009253262</v>
          </cell>
          <cell r="E54">
            <v>10.611305410329718</v>
          </cell>
          <cell r="F54">
            <v>10.903724321409058</v>
          </cell>
          <cell r="G54">
            <v>8.0653426659026586</v>
          </cell>
          <cell r="H54">
            <v>8.1779102472507645</v>
          </cell>
          <cell r="I54">
            <v>10.226290749390179</v>
          </cell>
          <cell r="J54">
            <v>8.612365684781329</v>
          </cell>
          <cell r="K54">
            <v>10.199291196431838</v>
          </cell>
          <cell r="L54">
            <v>10.032785890262545</v>
          </cell>
          <cell r="M54">
            <v>9.9258254967964401</v>
          </cell>
          <cell r="N54">
            <v>10.141769222866703</v>
          </cell>
          <cell r="O54">
            <v>8.944398480685436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0.62767277265704602</v>
          </cell>
          <cell r="E55">
            <v>3.3058381737416598E-2</v>
          </cell>
          <cell r="F55">
            <v>3.3911746205648702E-3</v>
          </cell>
          <cell r="G55">
            <v>6.0320666009131404E-3</v>
          </cell>
          <cell r="H55">
            <v>1.41643357287136E-2</v>
          </cell>
          <cell r="I55">
            <v>1.23816637701841E-2</v>
          </cell>
          <cell r="J55">
            <v>1.21410798974381E-2</v>
          </cell>
          <cell r="K55">
            <v>2.06607589576377E-2</v>
          </cell>
          <cell r="L55">
            <v>8.2700813373904006E-3</v>
          </cell>
          <cell r="M55">
            <v>1.3993242744587299E-2</v>
          </cell>
          <cell r="N55">
            <v>1.4278346399579801E-2</v>
          </cell>
          <cell r="O55">
            <v>1.3012125982604501E-2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0.62767277265704602</v>
          </cell>
          <cell r="E56">
            <v>0.66073115439446195</v>
          </cell>
          <cell r="F56">
            <v>0.66412232901502699</v>
          </cell>
          <cell r="G56">
            <v>0.67015439561594004</v>
          </cell>
          <cell r="H56">
            <v>0.68431873134465404</v>
          </cell>
          <cell r="I56">
            <v>0.69670039511483794</v>
          </cell>
          <cell r="J56">
            <v>0.70884147501227601</v>
          </cell>
          <cell r="K56">
            <v>0.72950223396991398</v>
          </cell>
          <cell r="L56">
            <v>0.73777231530730403</v>
          </cell>
          <cell r="M56">
            <v>0.75176555805189105</v>
          </cell>
          <cell r="N56">
            <v>0.76604390445147097</v>
          </cell>
          <cell r="O56">
            <v>0.77905603043407601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1.3678102149108412E-2</v>
          </cell>
          <cell r="E57">
            <v>1.3856532641177092E-2</v>
          </cell>
          <cell r="F57">
            <v>5.6540173061580053E-2</v>
          </cell>
          <cell r="G57">
            <v>5.6540929315883448E-2</v>
          </cell>
          <cell r="H57">
            <v>5.6473618048650122E-2</v>
          </cell>
          <cell r="I57">
            <v>2.3439580722589975E-2</v>
          </cell>
          <cell r="J57"/>
          <cell r="K57"/>
          <cell r="L57">
            <v>9.6971526069406237E-4</v>
          </cell>
          <cell r="M57">
            <v>2.481925729555226E-3</v>
          </cell>
          <cell r="N57">
            <v>2.2018773363126128E-3</v>
          </cell>
          <cell r="O57">
            <v>4.867300279684799E-2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1.4081018738156226E-2</v>
          </cell>
          <cell r="E58">
            <v>1.384571502291816E-2</v>
          </cell>
          <cell r="F58">
            <v>5.6301799312486703E-2</v>
          </cell>
          <cell r="G58">
            <v>5.6289671205687661E-2</v>
          </cell>
          <cell r="H58">
            <v>5.6297256553614998E-2</v>
          </cell>
          <cell r="I58">
            <v>2.3396119138634958E-2</v>
          </cell>
          <cell r="J58"/>
          <cell r="K58"/>
          <cell r="L58">
            <v>9.7185246392247882E-4</v>
          </cell>
          <cell r="M58">
            <v>2.5144272546269043E-3</v>
          </cell>
          <cell r="N58">
            <v>2.2296861962238712E-3</v>
          </cell>
          <cell r="O58">
            <v>4.9349127418620131E-2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2.7759120887264632E-2</v>
          </cell>
          <cell r="E59">
            <v>2.7702247664095257E-2</v>
          </cell>
          <cell r="F59">
            <v>0.11283545655028149</v>
          </cell>
          <cell r="G59">
            <v>0.11282606635199126</v>
          </cell>
          <cell r="H59">
            <v>0.11276369617720605</v>
          </cell>
          <cell r="I59">
            <v>4.6827193360899265E-2</v>
          </cell>
          <cell r="J59"/>
          <cell r="K59"/>
          <cell r="L59">
            <v>1.9415677246165395E-3</v>
          </cell>
          <cell r="M59">
            <v>4.9963529841821324E-3</v>
          </cell>
          <cell r="N59">
            <v>4.431563532536484E-3</v>
          </cell>
          <cell r="O59">
            <v>9.8022130215468087E-2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73.238364862594821</v>
          </cell>
          <cell r="E60">
            <v>78.632935168436248</v>
          </cell>
          <cell r="F60">
            <v>79.101951087897788</v>
          </cell>
          <cell r="G60">
            <v>77.69329335169337</v>
          </cell>
          <cell r="H60">
            <v>75.420448213382912</v>
          </cell>
          <cell r="I60">
            <v>74.599046004831237</v>
          </cell>
          <cell r="J60">
            <v>71.821928079664104</v>
          </cell>
          <cell r="K60">
            <v>69.912327379874</v>
          </cell>
          <cell r="L60">
            <v>69.179815253004662</v>
          </cell>
          <cell r="M60">
            <v>69.518071505274079</v>
          </cell>
          <cell r="N60">
            <v>69.531371631312496</v>
          </cell>
          <cell r="O60">
            <v>69.541102722437515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6.9645299815398598</v>
          </cell>
          <cell r="F61">
            <v>6.9637775953482004</v>
          </cell>
          <cell r="G61">
            <v>12.403128706532945</v>
          </cell>
          <cell r="H61">
            <v>12.403435421151443</v>
          </cell>
          <cell r="I61">
            <v>12.403437358221947</v>
          </cell>
          <cell r="J61">
            <v>14.227374646507007</v>
          </cell>
          <cell r="K61">
            <v>21.071389207626975</v>
          </cell>
          <cell r="L61">
            <v>21.070939840578163</v>
          </cell>
          <cell r="M61">
            <v>21.07126927419904</v>
          </cell>
          <cell r="N61">
            <v>21.070952359445858</v>
          </cell>
          <cell r="O61">
            <v>21.070684411320507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6.1735484310803361</v>
          </cell>
          <cell r="E62">
            <v>7.0036350892095225</v>
          </cell>
          <cell r="F62">
            <v>6.926226033293708</v>
          </cell>
          <cell r="G62">
            <v>5.6930534575153331</v>
          </cell>
          <cell r="H62">
            <v>5.987913737369416</v>
          </cell>
          <cell r="I62">
            <v>4.7050658867882991</v>
          </cell>
          <cell r="J62">
            <v>3.9952609641438754</v>
          </cell>
          <cell r="K62">
            <v>0.3866898928996037</v>
          </cell>
          <cell r="L62">
            <v>0.38516895997447953</v>
          </cell>
          <cell r="M62">
            <v>0.38358066293946724</v>
          </cell>
          <cell r="N62">
            <v>0.38368222772253957</v>
          </cell>
          <cell r="O62">
            <v>1.0373074432697598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6.109278569078262E-4</v>
          </cell>
          <cell r="H63">
            <v>5.471486976717975E-2</v>
          </cell>
          <cell r="I63">
            <v>0.50222022615652651</v>
          </cell>
          <cell r="J63">
            <v>1.5266489878650427</v>
          </cell>
          <cell r="K63">
            <v>1.6185152150870827</v>
          </cell>
          <cell r="L63">
            <v>1.5942310924908003</v>
          </cell>
          <cell r="M63">
            <v>0.52974611697899499</v>
          </cell>
          <cell r="N63">
            <v>0.29691045135341748</v>
          </cell>
          <cell r="O63">
            <v>0.11482139276516516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5.5539056936344053</v>
          </cell>
          <cell r="E64">
            <v>6.0159383777945745</v>
          </cell>
          <cell r="F64">
            <v>6.0159385494551687</v>
          </cell>
          <cell r="G64">
            <v>6.015938068208956</v>
          </cell>
          <cell r="H64">
            <v>6.0159366136833956</v>
          </cell>
          <cell r="I64">
            <v>6.0159404112803179</v>
          </cell>
          <cell r="J64">
            <v>6.4651284676817227</v>
          </cell>
          <cell r="K64">
            <v>6.4651495386972355</v>
          </cell>
          <cell r="L64">
            <v>8.3250611275781807</v>
          </cell>
          <cell r="M64">
            <v>8.3250659996595235</v>
          </cell>
          <cell r="N64">
            <v>8.3250678912491072</v>
          </cell>
          <cell r="O64">
            <v>8.325077531369006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2.3940390584600943</v>
          </cell>
          <cell r="E65">
            <v>0.28109598079424969</v>
          </cell>
          <cell r="F65">
            <v>2.2744445877092652</v>
          </cell>
          <cell r="G65">
            <v>1.8203608952789627</v>
          </cell>
          <cell r="H65">
            <v>1.2444078823643241</v>
          </cell>
          <cell r="I65">
            <v>1.0508526475500914</v>
          </cell>
          <cell r="J65">
            <v>0.80697105648080603</v>
          </cell>
          <cell r="K65">
            <v>1.2993085211440227</v>
          </cell>
          <cell r="L65">
            <v>1.5813372938840669</v>
          </cell>
          <cell r="M65">
            <v>1.1550756680534255</v>
          </cell>
          <cell r="N65">
            <v>0.66877240653662806</v>
          </cell>
          <cell r="O65">
            <v>0.65382698683537521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1.2230704346714292</v>
          </cell>
          <cell r="E66">
            <v>1.3407691156677031</v>
          </cell>
          <cell r="F66">
            <v>1.3567665303119649</v>
          </cell>
          <cell r="G66">
            <v>1.3230368850977978</v>
          </cell>
          <cell r="H66">
            <v>1.4554047775722436</v>
          </cell>
          <cell r="I66">
            <v>3.0688072143016041</v>
          </cell>
          <cell r="J66">
            <v>4.9503949294404128</v>
          </cell>
          <cell r="K66">
            <v>10.543021773622135</v>
          </cell>
          <cell r="L66">
            <v>11.384887208821398</v>
          </cell>
          <cell r="M66">
            <v>14.217109987503035</v>
          </cell>
          <cell r="N66">
            <v>15.116552096120861</v>
          </cell>
          <cell r="O66">
            <v>15.141381726713506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4.2612100510414068</v>
          </cell>
          <cell r="E67">
            <v>4.6176524462547697</v>
          </cell>
          <cell r="F67">
            <v>4.8258241121707002</v>
          </cell>
          <cell r="G67">
            <v>5.1985163219382722</v>
          </cell>
          <cell r="H67">
            <v>5.1739025992801908</v>
          </cell>
          <cell r="I67">
            <v>5.1757240395939208</v>
          </cell>
          <cell r="J67">
            <v>5.0785082204429735</v>
          </cell>
          <cell r="K67">
            <v>10.355803130414197</v>
          </cell>
          <cell r="L67">
            <v>10.375737727502827</v>
          </cell>
          <cell r="M67">
            <v>10.352150045383473</v>
          </cell>
          <cell r="N67">
            <v>10.355928703033609</v>
          </cell>
          <cell r="O67">
            <v>10.674757694500363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1.8770744248868299</v>
          </cell>
          <cell r="E68">
            <v>2.1600841243032258</v>
          </cell>
          <cell r="F68">
            <v>2.1233147264665342</v>
          </cell>
          <cell r="G68">
            <v>2.136062994424679</v>
          </cell>
          <cell r="H68">
            <v>2.2685519153422455</v>
          </cell>
          <cell r="I68">
            <v>2.4763296795289955</v>
          </cell>
          <cell r="J68">
            <v>2.4514531029895013</v>
          </cell>
          <cell r="K68">
            <v>2.2392005811097722</v>
          </cell>
          <cell r="L68">
            <v>2.2056147087505908</v>
          </cell>
          <cell r="M68">
            <v>2.2211191301814184</v>
          </cell>
          <cell r="N68">
            <v>2.2217363482675543</v>
          </cell>
          <cell r="O68">
            <v>2.222196846898862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0.68565515617459494</v>
          </cell>
          <cell r="E69">
            <v>0.7426959181237951</v>
          </cell>
          <cell r="F69">
            <v>1.508040640778703</v>
          </cell>
          <cell r="G69">
            <v>1.7354232650852988</v>
          </cell>
          <cell r="H69">
            <v>1.6508758201064557</v>
          </cell>
          <cell r="I69">
            <v>1.0695758914807139</v>
          </cell>
          <cell r="J69"/>
          <cell r="L69">
            <v>2.9815169272791493E-3</v>
          </cell>
          <cell r="M69">
            <v>2.6929379214275686E-3</v>
          </cell>
          <cell r="N69">
            <v>2.1250090320992319E-3</v>
          </cell>
          <cell r="O69">
            <v>6.3839714749542222E-3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0.62700231557520514</v>
          </cell>
          <cell r="E70">
            <v>0.68733799117701622</v>
          </cell>
          <cell r="F70">
            <v>0.68625194429433456</v>
          </cell>
          <cell r="G70">
            <v>0.68765221467692328</v>
          </cell>
          <cell r="H70">
            <v>1.6192085968173171</v>
          </cell>
          <cell r="I70">
            <v>3.3750576740905012</v>
          </cell>
          <cell r="J70">
            <v>2.8014292662974314</v>
          </cell>
          <cell r="K70">
            <v>3.4286651845698777</v>
          </cell>
          <cell r="L70">
            <v>3.4317070968272607</v>
          </cell>
          <cell r="M70">
            <v>3.4158208789512785</v>
          </cell>
          <cell r="N70">
            <v>3.4167483748529031</v>
          </cell>
          <cell r="O70">
            <v>2.9795742136171564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8.5917473202959253E-4</v>
          </cell>
          <cell r="H71">
            <v>8.1653166587755926E-4</v>
          </cell>
          <cell r="I71">
            <v>7.2780870027363571E-3</v>
          </cell>
          <cell r="J71">
            <v>6.1513417154726788E-3</v>
          </cell>
          <cell r="K71">
            <v>3.8184729409856464E-3</v>
          </cell>
          <cell r="L71">
            <v>5.6120543779115978E-3</v>
          </cell>
          <cell r="M71">
            <v>2.8483301054885728E-3</v>
          </cell>
          <cell r="N71">
            <v>2.2093414445225482E-3</v>
          </cell>
          <cell r="O71">
            <v>4.2140793415815008E-3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24.189717295923874</v>
          </cell>
          <cell r="E72">
            <v>25.326922686643261</v>
          </cell>
          <cell r="F72">
            <v>24.579995305518953</v>
          </cell>
          <cell r="G72">
            <v>23.462228627555017</v>
          </cell>
          <cell r="H72">
            <v>23.416753908153517</v>
          </cell>
          <cell r="I72">
            <v>23.831360444611651</v>
          </cell>
          <cell r="J72">
            <v>21.194814281423472</v>
          </cell>
          <cell r="K72">
            <v>6.2737553888612796</v>
          </cell>
          <cell r="L72">
            <v>4.0226269472466765</v>
          </cell>
          <cell r="M72">
            <v>2.0462575946210606</v>
          </cell>
          <cell r="N72">
            <v>1.0358851136303895</v>
          </cell>
          <cell r="O72">
            <v>0.42903794180356791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1.1614182596831274E-3</v>
          </cell>
          <cell r="G73">
            <v>1.3349236752180451E-3</v>
          </cell>
          <cell r="H73">
            <v>0.40181444066754096</v>
          </cell>
          <cell r="I73">
            <v>0.83542647846162454</v>
          </cell>
          <cell r="J73">
            <v>1.2669492097918229</v>
          </cell>
          <cell r="K73">
            <v>0.88700850243587959</v>
          </cell>
          <cell r="L73">
            <v>1.7613046601668034</v>
          </cell>
          <cell r="M73">
            <v>2.6998215689709109</v>
          </cell>
          <cell r="N73">
            <v>3.7131188588456845</v>
          </cell>
          <cell r="O73">
            <v>4.2409271601141674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1.4100703049363001</v>
          </cell>
          <cell r="E74">
            <v>1.5273731731451827</v>
          </cell>
          <cell r="F74">
            <v>1.3750958692533219</v>
          </cell>
          <cell r="G74">
            <v>1.1463566121446318</v>
          </cell>
          <cell r="H74">
            <v>1.3849450234316991</v>
          </cell>
          <cell r="I74">
            <v>1.1049481720988963</v>
          </cell>
          <cell r="J74">
            <v>2.3883005864480209</v>
          </cell>
          <cell r="K74">
            <v>2.1612414022230135</v>
          </cell>
          <cell r="L74">
            <v>2.2489582730225073</v>
          </cell>
          <cell r="M74">
            <v>2.3587431930692957</v>
          </cell>
          <cell r="N74">
            <v>2.1893880712488842</v>
          </cell>
          <cell r="O74">
            <v>1.9005095600111928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6.3552227902723591E-4</v>
          </cell>
          <cell r="H75">
            <v>1.4482934282350718E-3</v>
          </cell>
          <cell r="I75">
            <v>8.4004322250585978E-3</v>
          </cell>
          <cell r="J75">
            <v>2.2021494667784431E-2</v>
          </cell>
          <cell r="K75">
            <v>3.2219885472217331E-2</v>
          </cell>
          <cell r="L75">
            <v>2.4272708512699814E-2</v>
          </cell>
          <cell r="M75">
            <v>8.6477722308238494E-3</v>
          </cell>
          <cell r="N75">
            <v>3.7806693256175914E-3</v>
          </cell>
          <cell r="O75">
            <v>1.1942362006826001E-2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24.843071696210451</v>
          </cell>
          <cell r="E76">
            <v>21.965083502159143</v>
          </cell>
          <cell r="F76">
            <v>20.465260479137811</v>
          </cell>
          <cell r="G76">
            <v>16.068199476649472</v>
          </cell>
          <cell r="H76">
            <v>12.340410219957835</v>
          </cell>
          <cell r="I76">
            <v>8.9688509301646455</v>
          </cell>
          <cell r="J76">
            <v>4.6408016373847012</v>
          </cell>
          <cell r="K76">
            <v>3.1468868593098085</v>
          </cell>
          <cell r="L76">
            <v>0.75947637819910574</v>
          </cell>
          <cell r="M76">
            <v>0.72840213152370326</v>
          </cell>
          <cell r="N76">
            <v>0.72859768477101905</v>
          </cell>
          <cell r="O76">
            <v>0.72876335570268469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1.6732469669179082E-4</v>
          </cell>
          <cell r="E77">
            <v>3.2726506799780328E-4</v>
          </cell>
          <cell r="F77">
            <v>7.3348273973898094E-4</v>
          </cell>
          <cell r="G77">
            <v>3.0830105747629155E-4</v>
          </cell>
          <cell r="H77">
            <v>3.3251381727996673E-4</v>
          </cell>
          <cell r="I77">
            <v>1.2692520232335408E-2</v>
          </cell>
          <cell r="J77">
            <v>4.1865169904688929E-2</v>
          </cell>
          <cell r="K77">
            <v>1.9209704163126969E-3</v>
          </cell>
          <cell r="L77">
            <v>6.5560154628143963E-2</v>
          </cell>
          <cell r="M77">
            <v>1.7690333197830383E-3</v>
          </cell>
          <cell r="N77">
            <v>2.7020811034484189E-3</v>
          </cell>
          <cell r="O77">
            <v>3.6809516620332954E-3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1.6732469669179082E-4</v>
          </cell>
          <cell r="E78">
            <v>3.2726506799780328E-4</v>
          </cell>
          <cell r="F78">
            <v>9.4600793054202647E-4</v>
          </cell>
          <cell r="G78">
            <v>3.5877603966785352E-4</v>
          </cell>
          <cell r="H78">
            <v>3.7420616884969586E-4</v>
          </cell>
          <cell r="I78">
            <v>1.494482908325165E-2</v>
          </cell>
          <cell r="J78">
            <v>4.7861756924133761E-2</v>
          </cell>
          <cell r="K78">
            <v>2.1471553293242471E-3</v>
          </cell>
          <cell r="L78">
            <v>7.2852374057366803E-2</v>
          </cell>
          <cell r="M78">
            <v>1.9657313520590187E-3</v>
          </cell>
          <cell r="N78">
            <v>3.0024506348801825E-3</v>
          </cell>
          <cell r="O78">
            <v>4.0901293818472401E-3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1.60282143666315E-3</v>
          </cell>
          <cell r="E79">
            <v>3.6468883521794002E-6</v>
          </cell>
          <cell r="F79">
            <v>2.7891544571182E-5</v>
          </cell>
          <cell r="G79">
            <v>9.1137620027915005E-6</v>
          </cell>
          <cell r="H79">
            <v>8.7461268260654299E-5</v>
          </cell>
          <cell r="I79">
            <v>3.0298131696025899E-2</v>
          </cell>
          <cell r="J79">
            <v>1.7043969066647801E-2</v>
          </cell>
          <cell r="K79">
            <v>7.0899838749778995E-5</v>
          </cell>
          <cell r="L79">
            <v>1.90607382476271E-4</v>
          </cell>
          <cell r="M79">
            <v>2.3152454351910601E-4</v>
          </cell>
          <cell r="N79">
            <v>1.6586479167175701E-4</v>
          </cell>
          <cell r="O79">
            <v>2.2529258522431699E-4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1.60282143666315E-3</v>
          </cell>
          <cell r="E80">
            <v>2.9226666523250039E-5</v>
          </cell>
          <cell r="F80">
            <v>8.4004636276980042E-5</v>
          </cell>
          <cell r="G80">
            <v>6.334568655275998E-5</v>
          </cell>
          <cell r="H80">
            <v>5.8346718467101974E-5</v>
          </cell>
          <cell r="I80">
            <v>3.0350794518284194E-2</v>
          </cell>
          <cell r="J80">
            <v>4.7389218833352315E-2</v>
          </cell>
          <cell r="K80">
            <v>3.6256130238427997E-2</v>
          </cell>
          <cell r="L80">
            <v>1.7735080524854341E-2</v>
          </cell>
          <cell r="M80">
            <v>2.5020171855469299E-4</v>
          </cell>
          <cell r="N80">
            <v>2.7724600063830601E-4</v>
          </cell>
          <cell r="O80">
            <v>3.4554033431109197E-4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1.5484018877674307E-2</v>
          </cell>
          <cell r="F81">
            <v>1.600987253305549E-2</v>
          </cell>
          <cell r="G81">
            <v>1.6441084371427311E-2</v>
          </cell>
          <cell r="H81">
            <v>4.4568069795147332E-2</v>
          </cell>
          <cell r="I81">
            <v>0.17464087644092263</v>
          </cell>
          <cell r="J81">
            <v>0.17615593912885827</v>
          </cell>
          <cell r="K81">
            <v>0.23023306861377227</v>
          </cell>
          <cell r="L81">
            <v>0.27633491412263184</v>
          </cell>
          <cell r="M81">
            <v>0.27826650714382328</v>
          </cell>
          <cell r="N81">
            <v>0.27898988527126378</v>
          </cell>
          <cell r="O81">
            <v>0.28423849793571643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1.5484902047831851E-2</v>
          </cell>
          <cell r="F82">
            <v>1.6010800420689402E-2</v>
          </cell>
          <cell r="G82">
            <v>1.6441733608336999E-2</v>
          </cell>
          <cell r="H82">
            <v>4.4569142232154108E-2</v>
          </cell>
          <cell r="I82">
            <v>0.17464196957121811</v>
          </cell>
          <cell r="J82">
            <v>0.17615686366298286</v>
          </cell>
          <cell r="K82">
            <v>0.23023523514299482</v>
          </cell>
          <cell r="L82">
            <v>0.27633600427939314</v>
          </cell>
          <cell r="M82">
            <v>0.27827082105718548</v>
          </cell>
          <cell r="N82">
            <v>0.278992834338886</v>
          </cell>
          <cell r="O82">
            <v>0.28424569804977823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5.8226030699018005E-4</v>
          </cell>
          <cell r="F83">
            <v>1.5981543893953599E-5</v>
          </cell>
          <cell r="G83">
            <v>4.0319841151254496E-6</v>
          </cell>
          <cell r="H83">
            <v>9.7936139042019009E-4</v>
          </cell>
          <cell r="I83">
            <v>4.8211330002384404E-3</v>
          </cell>
          <cell r="J83">
            <v>3.77339294275211E-4</v>
          </cell>
          <cell r="K83">
            <v>2.1370618509891702E-3</v>
          </cell>
          <cell r="L83">
            <v>3.0122840402931001E-3</v>
          </cell>
          <cell r="M83">
            <v>4.4839383091008498E-3</v>
          </cell>
          <cell r="N83">
            <v>3.8084450737078799E-4</v>
          </cell>
          <cell r="O83">
            <v>2.4359726579169599E-3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5.8226030699018005E-4</v>
          </cell>
          <cell r="F84">
            <v>5.9787371209603943E-4</v>
          </cell>
          <cell r="G84">
            <v>6.0121149332753175E-4</v>
          </cell>
          <cell r="H84">
            <v>1.5789023114849304E-3</v>
          </cell>
          <cell r="I84">
            <v>6.1745755410489529E-3</v>
          </cell>
          <cell r="J84">
            <v>6.1808927364259284E-3</v>
          </cell>
          <cell r="K84">
            <v>8.3116818680229743E-3</v>
          </cell>
          <cell r="L84">
            <v>1.0002086958415901E-2</v>
          </cell>
          <cell r="M84">
            <v>1.0006125684086658E-2</v>
          </cell>
          <cell r="N84">
            <v>1.0009800456612046E-2</v>
          </cell>
          <cell r="O84">
            <v>1.0307274873635764E-2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6.1440636717678004E-4</v>
          </cell>
          <cell r="E85">
            <v>8.5256716369435287E-5</v>
          </cell>
          <cell r="F85">
            <v>2.3931088746838598E-3</v>
          </cell>
          <cell r="G85">
            <v>6.6105385106263474E-4</v>
          </cell>
          <cell r="H85">
            <v>1.9931976448768544E-4</v>
          </cell>
          <cell r="I85">
            <v>1.9585512769665991E-5</v>
          </cell>
          <cell r="J85">
            <v>2.3524061523400585E-5</v>
          </cell>
          <cell r="K85">
            <v>2.8555496649732984E-5</v>
          </cell>
          <cell r="L85">
            <v>7.0905016528371702E-5</v>
          </cell>
          <cell r="M85">
            <v>2.5646759121455054E-4</v>
          </cell>
          <cell r="N85">
            <v>2.9439741741116648E-5</v>
          </cell>
          <cell r="O85">
            <v>5.3707862526395839E-5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/>
          <cell r="F86">
            <v>4.5863694769415157E-6</v>
          </cell>
          <cell r="G86">
            <v>5.5325167040167488E-6</v>
          </cell>
          <cell r="H86">
            <v>8.2723640956658616E-6</v>
          </cell>
          <cell r="I86">
            <v>6.7037112725034595E-6</v>
          </cell>
          <cell r="J86">
            <v>2.720419222598276E-5</v>
          </cell>
          <cell r="K86">
            <v>3.4364794875324048E-5</v>
          </cell>
          <cell r="L86">
            <v>6.7977940771049567E-6</v>
          </cell>
          <cell r="M86">
            <v>1.2763889549571356E-5</v>
          </cell>
          <cell r="N86">
            <v>1.8966513377048098E-5</v>
          </cell>
          <cell r="O86">
            <v>2.9162348570888323E-5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3.1023515384615948E-2</v>
          </cell>
          <cell r="E87">
            <v>4.6283080411759934E-3</v>
          </cell>
          <cell r="F87">
            <v>1.2711402336799207E-2</v>
          </cell>
          <cell r="G87">
            <v>7.8290732484057567E-3</v>
          </cell>
          <cell r="H87">
            <v>7.5235936362819562E-3</v>
          </cell>
          <cell r="I87">
            <v>3.8439569768673743E-3</v>
          </cell>
          <cell r="J87">
            <v>1.6144418272451478E-5</v>
          </cell>
          <cell r="K87">
            <v>1.3523832705806405E-5</v>
          </cell>
          <cell r="L87">
            <v>3.4299397230216308E-3</v>
          </cell>
          <cell r="M87">
            <v>4.8977300278690772E-3</v>
          </cell>
          <cell r="N87">
            <v>8.5535610672390419E-3</v>
          </cell>
          <cell r="O87">
            <v>9.5376011414817045E-3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3.1637921751792759E-2</v>
          </cell>
          <cell r="E88">
            <v>4.7142731130676878E-3</v>
          </cell>
          <cell r="F88">
            <v>1.5109423578521495E-2</v>
          </cell>
          <cell r="G88">
            <v>8.4961108376337326E-3</v>
          </cell>
          <cell r="H88">
            <v>7.7315966390880753E-3</v>
          </cell>
          <cell r="I88">
            <v>3.8706635301988973E-3</v>
          </cell>
          <cell r="J88">
            <v>6.6872672021834874E-5</v>
          </cell>
          <cell r="K88">
            <v>7.6444124230863459E-5</v>
          </cell>
          <cell r="L88">
            <v>3.5080866056640208E-3</v>
          </cell>
          <cell r="M88">
            <v>5.167336791138258E-3</v>
          </cell>
          <cell r="N88">
            <v>8.6022283686537707E-3</v>
          </cell>
          <cell r="O88">
            <v>9.6204713525789871E-3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3.5600101131336865</v>
          </cell>
          <cell r="E89">
            <v>3.4647188571158511</v>
          </cell>
          <cell r="F89">
            <v>0.50668907724337098</v>
          </cell>
          <cell r="G89">
            <v>2.7547309689197164E-4</v>
          </cell>
          <cell r="H89">
            <v>1.6452533843089794E-4</v>
          </cell>
          <cell r="I89">
            <v>1.1036843624604002E-3</v>
          </cell>
          <cell r="J89">
            <v>6.4273868736108451E-4</v>
          </cell>
          <cell r="K89">
            <v>3.4907649996592031E-4</v>
          </cell>
          <cell r="L89">
            <v>3.1660612050545385E-4</v>
          </cell>
          <cell r="M89">
            <v>3.498347274335582E-4</v>
          </cell>
          <cell r="N89">
            <v>3.3093138244788409E-4</v>
          </cell>
          <cell r="O89">
            <v>1.8093532106630789E-4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330.01293748749299</v>
          </cell>
          <cell r="E90">
            <v>321.17943805463898</v>
          </cell>
          <cell r="F90">
            <v>46.970077460460502</v>
          </cell>
          <cell r="G90">
            <v>2.55363560818858E-2</v>
          </cell>
          <cell r="H90">
            <v>1.5251498872544201E-2</v>
          </cell>
          <cell r="I90">
            <v>0.102311540400079</v>
          </cell>
          <cell r="J90">
            <v>5.9581876318372598E-2</v>
          </cell>
          <cell r="K90">
            <v>3.2359391546840803E-2</v>
          </cell>
          <cell r="L90">
            <v>2.9349387370855601E-2</v>
          </cell>
          <cell r="M90">
            <v>3.24296792330908E-2</v>
          </cell>
          <cell r="N90">
            <v>3.0677339152918901E-2</v>
          </cell>
          <cell r="O90">
            <v>1.6772704262846699E-2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3.5600101131336865</v>
          </cell>
          <cell r="E91">
            <v>3.4647188571158511</v>
          </cell>
          <cell r="F91">
            <v>0.50668907724337098</v>
          </cell>
          <cell r="G91">
            <v>2.7547309689197164E-4</v>
          </cell>
          <cell r="H91">
            <v>1.6452533843089794E-4</v>
          </cell>
          <cell r="I91">
            <v>1.1036843624604002E-3</v>
          </cell>
          <cell r="J91">
            <v>6.4273868736108451E-4</v>
          </cell>
          <cell r="K91">
            <v>3.4907649996592031E-4</v>
          </cell>
          <cell r="L91">
            <v>3.1660612050545385E-4</v>
          </cell>
          <cell r="M91">
            <v>3.498347274335582E-4</v>
          </cell>
          <cell r="N91">
            <v>3.3093138244788409E-4</v>
          </cell>
          <cell r="O91">
            <v>1.8093532106630789E-4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0.38994351933624599</v>
          </cell>
          <cell r="E92">
            <v>0.78040965999792289</v>
          </cell>
          <cell r="F92">
            <v>0.7803161064515467</v>
          </cell>
          <cell r="G92">
            <v>0.78041001692707113</v>
          </cell>
          <cell r="H92">
            <v>0.78056932620422248</v>
          </cell>
          <cell r="I92">
            <v>2.2067324607609988</v>
          </cell>
          <cell r="J92">
            <v>2.2067004254226457</v>
          </cell>
          <cell r="K92">
            <v>3.4483197230142983</v>
          </cell>
          <cell r="L92">
            <v>4.2470241124103971</v>
          </cell>
          <cell r="M92">
            <v>4.2469513242755816</v>
          </cell>
          <cell r="N92">
            <v>4.0235934344891655</v>
          </cell>
          <cell r="O92">
            <v>2.8179049813147561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0.38994351933624599</v>
          </cell>
          <cell r="E93">
            <v>0.78040965999792289</v>
          </cell>
          <cell r="F93">
            <v>0.7803161064515467</v>
          </cell>
          <cell r="G93">
            <v>0.78041001692707113</v>
          </cell>
          <cell r="H93">
            <v>0.78056932620422248</v>
          </cell>
          <cell r="I93">
            <v>2.2067324607609988</v>
          </cell>
          <cell r="J93">
            <v>2.2067004254226457</v>
          </cell>
          <cell r="K93">
            <v>3.4483197230142983</v>
          </cell>
          <cell r="L93">
            <v>4.2470241124103971</v>
          </cell>
          <cell r="M93">
            <v>4.2469513242755816</v>
          </cell>
          <cell r="N93">
            <v>4.0235934344891655</v>
          </cell>
          <cell r="O93">
            <v>2.8179049813147561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2.75518117453072E-2</v>
          </cell>
          <cell r="E94">
            <v>2.75518060779558E-2</v>
          </cell>
          <cell r="F94">
            <v>1.06200623359537E-7</v>
          </cell>
          <cell r="G94">
            <v>5.82214470561193E-6</v>
          </cell>
          <cell r="H94">
            <v>1.00510622763809E-5</v>
          </cell>
          <cell r="I94">
            <v>0.100706814196902</v>
          </cell>
          <cell r="J94">
            <v>1.3262850032075899E-7</v>
          </cell>
          <cell r="K94">
            <v>0.114769207167876</v>
          </cell>
          <cell r="L94">
            <v>8.4410320911095293E-2</v>
          </cell>
          <cell r="M94">
            <v>8.6968185100896207E-8</v>
          </cell>
          <cell r="N94">
            <v>2.27212499371656E-7</v>
          </cell>
          <cell r="O94">
            <v>2.4097679875021201E-8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2.75518117453072E-2</v>
          </cell>
          <cell r="E95">
            <v>5.5103617823263E-2</v>
          </cell>
          <cell r="F95">
            <v>5.51037240238864E-2</v>
          </cell>
          <cell r="G95">
            <v>5.5109546168591997E-2</v>
          </cell>
          <cell r="H95">
            <v>5.51195972308684E-2</v>
          </cell>
          <cell r="I95">
            <v>0.15582641142777101</v>
          </cell>
          <cell r="J95">
            <v>0.155826544056271</v>
          </cell>
          <cell r="K95">
            <v>0.24349744613637</v>
          </cell>
          <cell r="L95">
            <v>0.29990081824935799</v>
          </cell>
          <cell r="M95">
            <v>0.29989661293483499</v>
          </cell>
          <cell r="N95">
            <v>0.28412292063162098</v>
          </cell>
          <cell r="O95">
            <v>0.19917999898583599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4.6280296577777849</v>
          </cell>
          <cell r="E96">
            <v>3.7235706079119999</v>
          </cell>
          <cell r="F96">
            <v>4.0070485348899263</v>
          </cell>
          <cell r="G96">
            <v>2.355867683704389</v>
          </cell>
          <cell r="H96">
            <v>1.6223363298407574</v>
          </cell>
          <cell r="I96">
            <v>1.0246516017896194</v>
          </cell>
          <cell r="J96">
            <v>0.68564169927549679</v>
          </cell>
          <cell r="K96">
            <v>0.36731604379844202</v>
          </cell>
          <cell r="L96">
            <v>1.9093831085343107</v>
          </cell>
          <cell r="M96">
            <v>1.8365285784336365</v>
          </cell>
          <cell r="N96">
            <v>1.8372599001339787</v>
          </cell>
          <cell r="O96">
            <v>0.30579395792106012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4.8716101660818785</v>
          </cell>
          <cell r="E97">
            <v>3.9195480083284187</v>
          </cell>
          <cell r="F97">
            <v>4.2179458261999159</v>
          </cell>
          <cell r="G97">
            <v>2.4798607196888307</v>
          </cell>
          <cell r="H97">
            <v>1.7077224524639556</v>
          </cell>
          <cell r="I97">
            <v>1.0785806334627586</v>
          </cell>
          <cell r="J97">
            <v>0.72172810450052305</v>
          </cell>
          <cell r="K97">
            <v>0.38664846715625473</v>
          </cell>
          <cell r="L97">
            <v>2.0098769563519077</v>
          </cell>
          <cell r="M97">
            <v>1.9331879772985654</v>
          </cell>
          <cell r="N97">
            <v>1.9339577896147113</v>
          </cell>
          <cell r="O97">
            <v>0.32188837675901022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6.9052666495611104E-7</v>
          </cell>
          <cell r="E98">
            <v>1.0878223563022899E-6</v>
          </cell>
          <cell r="F98">
            <v>1.3184232713900099E-6</v>
          </cell>
          <cell r="G98">
            <v>1.6934989647657699E-6</v>
          </cell>
          <cell r="H98">
            <v>9.5214596673944302E-2</v>
          </cell>
          <cell r="I98">
            <v>1.7956671602241701E-2</v>
          </cell>
          <cell r="J98">
            <v>1.78664376807166E-6</v>
          </cell>
          <cell r="K98">
            <v>3.0445156928221698E-2</v>
          </cell>
          <cell r="L98">
            <v>0.119206034820632</v>
          </cell>
          <cell r="M98">
            <v>7.6266954254564602E-3</v>
          </cell>
          <cell r="N98">
            <v>4.7488000226378703E-2</v>
          </cell>
          <cell r="O98">
            <v>2.7100452242342301E-6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0.32680183447500394</v>
          </cell>
          <cell r="E99">
            <v>0.32680157902994394</v>
          </cell>
          <cell r="F99">
            <v>0.32680057887548447</v>
          </cell>
          <cell r="G99">
            <v>0.32123602605993085</v>
          </cell>
          <cell r="H99">
            <v>0.17852345519716412</v>
          </cell>
          <cell r="I99">
            <v>0.11317214551916344</v>
          </cell>
          <cell r="J99">
            <v>9.0379918451690189E-2</v>
          </cell>
          <cell r="K99">
            <v>4.8402125683327947E-2</v>
          </cell>
          <cell r="L99">
            <v>0.15240997861909159</v>
          </cell>
          <cell r="M99">
            <v>0.1572755236851735</v>
          </cell>
          <cell r="N99">
            <v>0.14192120360668603</v>
          </cell>
          <cell r="O99">
            <v>4.7490253089110465E-2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2.5627750805983182E-3</v>
          </cell>
          <cell r="F100">
            <v>1.434244330300872E-2</v>
          </cell>
          <cell r="G100">
            <v>1.5533502972574123E-2</v>
          </cell>
          <cell r="H100">
            <v>1.612355660575306E-2</v>
          </cell>
          <cell r="I100">
            <v>8.555885496178809E-3</v>
          </cell>
          <cell r="J100"/>
          <cell r="K100"/>
          <cell r="L100">
            <v>1.4165003982699522E-3</v>
          </cell>
          <cell r="M100">
            <v>5.1436085322584275E-3</v>
          </cell>
          <cell r="N100">
            <v>1.8531580556961191E-3</v>
          </cell>
          <cell r="O100">
            <v>3.7079900158453836E-3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2.5627750805983182E-3</v>
          </cell>
          <cell r="F101">
            <v>1.434244330300872E-2</v>
          </cell>
          <cell r="G101">
            <v>1.5533502972574123E-2</v>
          </cell>
          <cell r="H101">
            <v>1.612355660575306E-2</v>
          </cell>
          <cell r="I101">
            <v>8.555885496178809E-3</v>
          </cell>
          <cell r="J101"/>
          <cell r="K101"/>
          <cell r="L101">
            <v>1.4165003982699522E-3</v>
          </cell>
          <cell r="M101">
            <v>5.1436085322584275E-3</v>
          </cell>
          <cell r="N101">
            <v>1.8531580556961191E-3</v>
          </cell>
          <cell r="O101">
            <v>3.7079900158453836E-3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2.5886616975740592E-3</v>
          </cell>
          <cell r="F102">
            <v>1.4487316467685574E-2</v>
          </cell>
          <cell r="G102">
            <v>1.569040704300418E-2</v>
          </cell>
          <cell r="H102">
            <v>1.6286420813891984E-2</v>
          </cell>
          <cell r="I102">
            <v>8.6423085819987925E-3</v>
          </cell>
          <cell r="J102"/>
          <cell r="K102"/>
          <cell r="L102">
            <v>1.4308084831009596E-3</v>
          </cell>
          <cell r="M102">
            <v>5.1955641739984126E-3</v>
          </cell>
          <cell r="N102">
            <v>1.8718768239354728E-3</v>
          </cell>
          <cell r="O102">
            <v>3.7454444604498823E-3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3.19087939036493E-4</v>
          </cell>
          <cell r="F103">
            <v>1.16596614094399E-3</v>
          </cell>
          <cell r="G103">
            <v>8.3813400605557903E-4</v>
          </cell>
          <cell r="H103">
            <v>7.56472132374739E-4</v>
          </cell>
          <cell r="I103">
            <v>5.3943490602574899E-4</v>
          </cell>
          <cell r="J103">
            <v>1.15740409032915E-6</v>
          </cell>
          <cell r="K103">
            <v>1.17123687398851E-6</v>
          </cell>
          <cell r="L103">
            <v>1.8505221940998099E-4</v>
          </cell>
          <cell r="M103">
            <v>4.71890047608349E-4</v>
          </cell>
          <cell r="N103">
            <v>1.4403605337965299E-4</v>
          </cell>
          <cell r="O103">
            <v>3.9051573356375398E-4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3.19087939036493E-4</v>
          </cell>
          <cell r="F104">
            <v>1.3293175602078549E-3</v>
          </cell>
          <cell r="G104">
            <v>1.29641470277813E-3</v>
          </cell>
          <cell r="H104">
            <v>1.2804925520376101E-3</v>
          </cell>
          <cell r="I104">
            <v>7.7823523296478999E-4</v>
          </cell>
          <cell r="J104">
            <v>-7.0087799640015588E-7</v>
          </cell>
          <cell r="K104">
            <v>-8.6441619556005492E-7</v>
          </cell>
          <cell r="L104">
            <v>1.8540761536586878E-4</v>
          </cell>
          <cell r="M104">
            <v>5.54467185953831E-4</v>
          </cell>
          <cell r="N104">
            <v>2.4242255006006299E-4</v>
          </cell>
          <cell r="O104">
            <v>4.9074576779847498E-4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0.60727312534144162</v>
          </cell>
          <cell r="E105">
            <v>1.2154689271214536</v>
          </cell>
          <cell r="F105">
            <v>1.2153569365511541</v>
          </cell>
          <cell r="G105">
            <v>1.2153840686383368</v>
          </cell>
          <cell r="H105">
            <v>1.2154036741765388</v>
          </cell>
          <cell r="I105">
            <v>3.4366866590323504</v>
          </cell>
          <cell r="J105">
            <v>3.43663618574254</v>
          </cell>
          <cell r="K105">
            <v>2.8390564253189008</v>
          </cell>
          <cell r="L105">
            <v>2.8940348718329867</v>
          </cell>
          <cell r="M105">
            <v>2.8940215273865424</v>
          </cell>
          <cell r="N105">
            <v>2.5462895322617638</v>
          </cell>
          <cell r="O105">
            <v>0.67212205531647717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0.60727312534144162</v>
          </cell>
          <cell r="E106">
            <v>1.2154689271214536</v>
          </cell>
          <cell r="F106">
            <v>1.2153569365511541</v>
          </cell>
          <cell r="G106">
            <v>1.2153840686383368</v>
          </cell>
          <cell r="H106">
            <v>1.2154036741765388</v>
          </cell>
          <cell r="I106">
            <v>3.4366866590323504</v>
          </cell>
          <cell r="J106">
            <v>3.43663618574254</v>
          </cell>
          <cell r="K106">
            <v>2.8390564253189008</v>
          </cell>
          <cell r="L106">
            <v>2.8940348718329867</v>
          </cell>
          <cell r="M106">
            <v>2.8940215273865424</v>
          </cell>
          <cell r="N106">
            <v>2.5462895322617638</v>
          </cell>
          <cell r="O106">
            <v>0.67212205531647717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4.2912351790719998E-2</v>
          </cell>
          <cell r="E107">
            <v>4.2912345549152603E-2</v>
          </cell>
          <cell r="F107">
            <v>8.21207844445533E-8</v>
          </cell>
          <cell r="G107">
            <v>3.58164334441117E-7</v>
          </cell>
          <cell r="H107">
            <v>3.4717038589393202E-7</v>
          </cell>
          <cell r="I107">
            <v>0.15685290764826501</v>
          </cell>
          <cell r="J107">
            <v>1.05529383926872E-7</v>
          </cell>
          <cell r="K107">
            <v>2.6319636334572501E-6</v>
          </cell>
          <cell r="L107">
            <v>4.7504156336160099E-2</v>
          </cell>
          <cell r="M107">
            <v>9.1051820941081394E-8</v>
          </cell>
          <cell r="N107">
            <v>1.8007778022506499E-7</v>
          </cell>
          <cell r="O107">
            <v>2.4439505531746602E-8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4.2912351790719998E-2</v>
          </cell>
          <cell r="E108">
            <v>8.5824697339872497E-2</v>
          </cell>
          <cell r="F108">
            <v>8.5824779460657002E-2</v>
          </cell>
          <cell r="G108">
            <v>8.5825137624991402E-2</v>
          </cell>
          <cell r="H108">
            <v>8.5825484795377299E-2</v>
          </cell>
          <cell r="I108">
            <v>0.242678392443642</v>
          </cell>
          <cell r="J108">
            <v>0.24267849797302599</v>
          </cell>
          <cell r="K108">
            <v>0.20047512059074199</v>
          </cell>
          <cell r="L108">
            <v>0.204360435644136</v>
          </cell>
          <cell r="M108">
            <v>0.204360239699649</v>
          </cell>
          <cell r="N108">
            <v>0.17980481614978799</v>
          </cell>
          <cell r="O108">
            <v>4.7507189398284098E-2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1.7234331948395457E-3</v>
          </cell>
          <cell r="E109">
            <v>6.3373387778078827E-2</v>
          </cell>
          <cell r="F109">
            <v>1.503405801653962E-2</v>
          </cell>
          <cell r="G109">
            <v>5.7029514894201179E-4</v>
          </cell>
          <cell r="H109">
            <v>9.6606900714189033E-4</v>
          </cell>
          <cell r="I109">
            <v>7.7417389489549517E-3</v>
          </cell>
          <cell r="J109">
            <v>7.8840436505572906E-4</v>
          </cell>
          <cell r="K109">
            <v>2.7235225854751696E-4</v>
          </cell>
          <cell r="L109">
            <v>1.2452924753732415E-3</v>
          </cell>
          <cell r="M109">
            <v>7.6304145135950251E-4</v>
          </cell>
          <cell r="N109">
            <v>2.0839645450441884E-3</v>
          </cell>
          <cell r="O109">
            <v>4.8664465243680169E-3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1.3003854384775189E-5</v>
          </cell>
          <cell r="E110">
            <v>3.9759494002786686E-5</v>
          </cell>
          <cell r="F110">
            <v>1.0077768393102813E-5</v>
          </cell>
          <cell r="G110">
            <v>2.5457927741492998E-6</v>
          </cell>
          <cell r="H110">
            <v>9.6723192426915387E-5</v>
          </cell>
          <cell r="I110">
            <v>4.2756566098316514E-3</v>
          </cell>
          <cell r="J110">
            <v>4.5768880988376128E-4</v>
          </cell>
          <cell r="K110">
            <v>4.9857366431808047E-5</v>
          </cell>
          <cell r="L110">
            <v>1.443293430604135E-4</v>
          </cell>
          <cell r="M110">
            <v>6.3428555970956125E-5</v>
          </cell>
          <cell r="N110">
            <v>1.808854367854609E-4</v>
          </cell>
          <cell r="O110">
            <v>3.5609908312176074E-4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1.433458909377479E-5</v>
          </cell>
          <cell r="E111">
            <v>1.6495049749929271E-5</v>
          </cell>
          <cell r="F111">
            <v>1.1594581266615438E-5</v>
          </cell>
          <cell r="G111">
            <v>1.3613875243423964E-5</v>
          </cell>
          <cell r="H111">
            <v>5.9298796320878648E-6</v>
          </cell>
          <cell r="I111">
            <v>1.0818728764261302E-3</v>
          </cell>
          <cell r="J111">
            <v>1.18527119007215E-4</v>
          </cell>
          <cell r="K111">
            <v>7.446931565216228E-5</v>
          </cell>
          <cell r="L111">
            <v>3.0949674226542922E-4</v>
          </cell>
          <cell r="N111">
            <v>3.8454419182587627E-4</v>
          </cell>
          <cell r="O111">
            <v>7.8911600613504969E-4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1.2660488781025349E-5</v>
          </cell>
          <cell r="E112">
            <v>2.3168914650980361E-5</v>
          </cell>
          <cell r="F112">
            <v>2.8231971459394468E-6</v>
          </cell>
          <cell r="G112"/>
          <cell r="H112">
            <v>1.0878630319341766E-4</v>
          </cell>
          <cell r="I112">
            <v>1.8229897097417762E-4</v>
          </cell>
          <cell r="J112">
            <v>6.1363387925218859E-5</v>
          </cell>
          <cell r="K112">
            <v>4.045983203847722E-5</v>
          </cell>
          <cell r="L112">
            <v>6.1973363198320551E-5</v>
          </cell>
          <cell r="M112">
            <v>2.4123837323852987E-5</v>
          </cell>
          <cell r="N112">
            <v>1.3825585994271298E-4</v>
          </cell>
          <cell r="O112">
            <v>4.4897522451115641E-4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2.1867032332236188E-5</v>
          </cell>
          <cell r="E113">
            <v>2.871285799261315E-5</v>
          </cell>
          <cell r="F113">
            <v>7.5207852687322722E-6</v>
          </cell>
          <cell r="G113">
            <v>1.5337124290251548E-4</v>
          </cell>
          <cell r="H113">
            <v>1.1599760165098879E-4</v>
          </cell>
          <cell r="I113">
            <v>4.6163422695113843E-4</v>
          </cell>
          <cell r="J113">
            <v>9.5470670689990842E-5</v>
          </cell>
          <cell r="K113">
            <v>6.2745140034101566E-5</v>
          </cell>
          <cell r="L113">
            <v>2.0191377792199138E-4</v>
          </cell>
          <cell r="M113">
            <v>3.2963287996243994E-4</v>
          </cell>
          <cell r="N113">
            <v>3.4929313043894299E-4</v>
          </cell>
          <cell r="O113">
            <v>7.725967460724258E-4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1.131960800521057E-3</v>
          </cell>
          <cell r="E114">
            <v>5.8773673486299527E-2</v>
          </cell>
          <cell r="F114">
            <v>8.6728271575762048E-3</v>
          </cell>
          <cell r="G114">
            <v>4.6784558369425408E-5</v>
          </cell>
          <cell r="H114">
            <v>7.8486311274022542E-5</v>
          </cell>
          <cell r="I114">
            <v>4.5312545161716291E-4</v>
          </cell>
          <cell r="J114">
            <v>1.47708051878351E-5</v>
          </cell>
          <cell r="K114">
            <v>1.8797929641478862E-5</v>
          </cell>
          <cell r="L114">
            <v>2.0202289893774206E-4</v>
          </cell>
          <cell r="M114">
            <v>2.3786060069330314E-5</v>
          </cell>
          <cell r="N114">
            <v>1.9629945243822961E-4</v>
          </cell>
          <cell r="O114">
            <v>3.2857993713138233E-4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1.4750533454329864E-5</v>
          </cell>
          <cell r="E115">
            <v>8.0943206229807727E-5</v>
          </cell>
          <cell r="F115">
            <v>1.8317972075168006E-3</v>
          </cell>
          <cell r="G115"/>
          <cell r="H115">
            <v>1.6024259020466146E-4</v>
          </cell>
          <cell r="I115">
            <v>9.7888925874869883E-4</v>
          </cell>
          <cell r="J115">
            <v>1.0971570916563369E-5</v>
          </cell>
          <cell r="K115">
            <v>7.1837417660399414E-6</v>
          </cell>
          <cell r="L115">
            <v>1.4802167318502668E-4</v>
          </cell>
          <cell r="M115">
            <v>2.6538622988033899E-6</v>
          </cell>
          <cell r="N115">
            <v>3.568765135624641E-4</v>
          </cell>
          <cell r="O115">
            <v>9.0528976259233518E-4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4.9655118501761594E-4</v>
          </cell>
          <cell r="E116">
            <v>4.4106347691532082E-3</v>
          </cell>
          <cell r="F116">
            <v>4.2586115248385119E-3</v>
          </cell>
          <cell r="G116">
            <v>9.153985724021171E-6</v>
          </cell>
          <cell r="H116">
            <v>3.0285284485980348E-4</v>
          </cell>
          <cell r="I116">
            <v>1.330348874666773E-4</v>
          </cell>
          <cell r="J116">
            <v>1.6144418272451478E-5</v>
          </cell>
          <cell r="K116">
            <v>1.3523832705806405E-5</v>
          </cell>
          <cell r="L116">
            <v>6.7658185656887116E-5</v>
          </cell>
          <cell r="M116">
            <v>3.9499449628462896E-6</v>
          </cell>
          <cell r="N116">
            <v>1.2966336367903811E-4</v>
          </cell>
          <cell r="O116">
            <v>4.4650184845824808E-4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1.8304711254731211E-5</v>
          </cell>
          <cell r="E117"/>
          <cell r="F117">
            <v>2.3880579453370763E-4</v>
          </cell>
          <cell r="G117">
            <v>3.4482569392847685E-4</v>
          </cell>
          <cell r="H117">
            <v>9.7050283899992789E-5</v>
          </cell>
          <cell r="I117">
            <v>1.752266669393182E-4</v>
          </cell>
          <cell r="J117">
            <v>1.3467583172692159E-5</v>
          </cell>
          <cell r="K117">
            <v>5.3151002776425958E-6</v>
          </cell>
          <cell r="L117">
            <v>1.0987649114743014E-4</v>
          </cell>
          <cell r="M117">
            <v>3.1546631077127349E-4</v>
          </cell>
          <cell r="N117">
            <v>3.4814659637146428E-4</v>
          </cell>
          <cell r="O117">
            <v>8.1928791634565943E-4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7.9291345649276483E-4</v>
          </cell>
          <cell r="H118">
            <v>1.4882781491172689E-3</v>
          </cell>
          <cell r="I118">
            <v>0.4039463239222077</v>
          </cell>
          <cell r="J118">
            <v>0.50190968773261824</v>
          </cell>
          <cell r="K118">
            <v>0.50305103739608492</v>
          </cell>
          <cell r="L118">
            <v>0.50105126529545907</v>
          </cell>
          <cell r="M118">
            <v>0.49057535710141464</v>
          </cell>
          <cell r="N118">
            <v>0.49370824611138808</v>
          </cell>
          <cell r="O118">
            <v>0.31043759009309801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8.009226833260247E-4</v>
          </cell>
          <cell r="H119">
            <v>1.5033112617346153E-3</v>
          </cell>
          <cell r="I119">
            <v>0.40802658982041168</v>
          </cell>
          <cell r="J119">
            <v>0.5069794825581998</v>
          </cell>
          <cell r="K119">
            <v>0.508132361006146</v>
          </cell>
          <cell r="L119">
            <v>0.5061123891873327</v>
          </cell>
          <cell r="M119">
            <v>0.49553066373880239</v>
          </cell>
          <cell r="N119">
            <v>0.49869519809231067</v>
          </cell>
          <cell r="O119">
            <v>0.31357332332636156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7.9291345649276483E-4</v>
          </cell>
          <cell r="H120">
            <v>1.4882781491172689E-3</v>
          </cell>
          <cell r="I120">
            <v>0.4039463239222077</v>
          </cell>
          <cell r="J120">
            <v>0.50190968773261824</v>
          </cell>
          <cell r="K120">
            <v>0.50305103739608492</v>
          </cell>
          <cell r="L120">
            <v>0.50105126529545907</v>
          </cell>
          <cell r="M120">
            <v>0.49057535710141464</v>
          </cell>
          <cell r="N120">
            <v>0.49370824611138808</v>
          </cell>
          <cell r="O120">
            <v>0.31043759009309801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9.0243365005620099E-5</v>
          </cell>
          <cell r="H121">
            <v>1.4334636569605699E-4</v>
          </cell>
          <cell r="I121">
            <v>3.09222114233371E-2</v>
          </cell>
          <cell r="J121">
            <v>1.9000155865731502E-2</v>
          </cell>
          <cell r="K121">
            <v>2.1932870716225801E-2</v>
          </cell>
          <cell r="L121">
            <v>2.0673882650973301E-2</v>
          </cell>
          <cell r="M121">
            <v>2.0791199309400502E-2</v>
          </cell>
          <cell r="N121">
            <v>2.1342468267012402E-2</v>
          </cell>
          <cell r="O121">
            <v>9.9567891438433597E-3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9.0243365005620099E-5</v>
          </cell>
          <cell r="H122">
            <v>1.7574252114047891E-4</v>
          </cell>
          <cell r="I122">
            <v>3.1016648976963563E-2</v>
          </cell>
          <cell r="J122">
            <v>3.8445529327715701E-2</v>
          </cell>
          <cell r="K122">
            <v>3.9081516584623902E-2</v>
          </cell>
          <cell r="L122">
            <v>3.77645744524545E-2</v>
          </cell>
          <cell r="M122">
            <v>3.6972277184263602E-2</v>
          </cell>
          <cell r="N122">
            <v>3.72059806594396E-2</v>
          </cell>
          <cell r="O122">
            <v>2.3424710597165901E-2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1.3003854384775189E-5</v>
          </cell>
          <cell r="E123">
            <v>3.9759494002786686E-5</v>
          </cell>
          <cell r="F123">
            <v>1.0077768393102813E-5</v>
          </cell>
          <cell r="G123">
            <v>8.0346847610017393E-4</v>
          </cell>
          <cell r="H123">
            <v>1.6000344541615321E-3</v>
          </cell>
          <cell r="I123">
            <v>0.4123022464302431</v>
          </cell>
          <cell r="J123">
            <v>0.50743717136808342</v>
          </cell>
          <cell r="K123">
            <v>0.50818221837257782</v>
          </cell>
          <cell r="L123">
            <v>0.50625671853039267</v>
          </cell>
          <cell r="M123">
            <v>0.49559409229477336</v>
          </cell>
          <cell r="N123">
            <v>0.49887608352909646</v>
          </cell>
          <cell r="O123">
            <v>0.31392942240948341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2.3657293999544969E-5</v>
          </cell>
          <cell r="E124">
            <v>2.3178397650998383E-5</v>
          </cell>
          <cell r="F124">
            <v>2.928794925719228E-5</v>
          </cell>
          <cell r="G124">
            <v>2.2465018151898372E-4</v>
          </cell>
          <cell r="H124">
            <v>9.9097442448335988E-5</v>
          </cell>
          <cell r="I124">
            <v>1.4359393459577661E-3</v>
          </cell>
          <cell r="J124">
            <v>4.236762111465003E-4</v>
          </cell>
          <cell r="K124">
            <v>2.017461471552278E-4</v>
          </cell>
          <cell r="L124">
            <v>1.1547921930274388E-4</v>
          </cell>
          <cell r="M124">
            <v>2.3357654311822459E-4</v>
          </cell>
          <cell r="N124">
            <v>8.0676409793343978E-5</v>
          </cell>
          <cell r="O124">
            <v>1.380056995284121E-4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/>
          <cell r="F125"/>
          <cell r="G125"/>
          <cell r="H125">
            <v>8.2160460141993677E-7</v>
          </cell>
          <cell r="I125">
            <v>9.3762439709422184E-4</v>
          </cell>
          <cell r="J125">
            <v>1.2436799521023901E-3</v>
          </cell>
          <cell r="K125">
            <v>1.6825792947487157E-3</v>
          </cell>
          <cell r="L125">
            <v>8.2233953146749295E-5</v>
          </cell>
          <cell r="M125">
            <v>1.0092324212731189E-4</v>
          </cell>
          <cell r="N125">
            <v>9.106344537987326E-5</v>
          </cell>
          <cell r="O125">
            <v>1.5750877968981008E-4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3.6661148384320144E-5</v>
          </cell>
          <cell r="E126">
            <v>6.3877964601802051E-5</v>
          </cell>
          <cell r="F126">
            <v>4.0602222603037811E-5</v>
          </cell>
          <cell r="G126">
            <v>1.0289527579387008E-3</v>
          </cell>
          <cell r="H126">
            <v>1.7009889561677349E-3</v>
          </cell>
          <cell r="I126">
            <v>0.41467581017329541</v>
          </cell>
          <cell r="J126">
            <v>0.50910452753133284</v>
          </cell>
          <cell r="K126">
            <v>0.5100665438144818</v>
          </cell>
          <cell r="L126">
            <v>0.50645444047636279</v>
          </cell>
          <cell r="M126">
            <v>0.49592859208001927</v>
          </cell>
          <cell r="N126">
            <v>0.49904782338426945</v>
          </cell>
          <cell r="O126">
            <v>0.31422493688870157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1.9226638853912454</v>
          </cell>
          <cell r="E127">
            <v>3.5037959533099317</v>
          </cell>
          <cell r="F127">
            <v>3.4935080389770858</v>
          </cell>
          <cell r="G127">
            <v>1.7383040698162171</v>
          </cell>
          <cell r="H127">
            <v>1.7784644229980067</v>
          </cell>
          <cell r="I127">
            <v>2.8057186151383116</v>
          </cell>
          <cell r="J127">
            <v>1.8644466946435712</v>
          </cell>
          <cell r="K127">
            <v>2.5535601625108417</v>
          </cell>
          <cell r="L127">
            <v>2.3883699444037663</v>
          </cell>
          <cell r="M127">
            <v>2.2565191593750704</v>
          </cell>
          <cell r="N127">
            <v>2.2573916470646642</v>
          </cell>
          <cell r="O127">
            <v>2.1037225361836636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1.9226638853912454</v>
          </cell>
          <cell r="E128">
            <v>3.5037959533099317</v>
          </cell>
          <cell r="F128">
            <v>3.4935080389770858</v>
          </cell>
          <cell r="G128">
            <v>1.7383040698162171</v>
          </cell>
          <cell r="H128">
            <v>1.7784644229980067</v>
          </cell>
          <cell r="I128">
            <v>2.8057186151383116</v>
          </cell>
          <cell r="J128">
            <v>1.8644466946435712</v>
          </cell>
          <cell r="K128">
            <v>2.5535601625108417</v>
          </cell>
          <cell r="L128">
            <v>2.3883699444037663</v>
          </cell>
          <cell r="M128">
            <v>2.2565191593750704</v>
          </cell>
          <cell r="N128">
            <v>2.2573916470646642</v>
          </cell>
          <cell r="O128">
            <v>2.1037225361836636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1.9420847327184296</v>
          </cell>
          <cell r="E129">
            <v>3.5391878316261911</v>
          </cell>
          <cell r="F129">
            <v>3.5287959989667526</v>
          </cell>
          <cell r="G129">
            <v>1.755862696784056</v>
          </cell>
          <cell r="H129">
            <v>1.7964287100989964</v>
          </cell>
          <cell r="I129">
            <v>2.8340592072104145</v>
          </cell>
          <cell r="J129">
            <v>1.8832794895389624</v>
          </cell>
          <cell r="K129">
            <v>2.5793536995059014</v>
          </cell>
          <cell r="L129">
            <v>2.4124948933371364</v>
          </cell>
          <cell r="M129">
            <v>2.2793122821970413</v>
          </cell>
          <cell r="N129">
            <v>2.2801935828935971</v>
          </cell>
          <cell r="O129">
            <v>2.1249722587713795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2.84073694489559E-8</v>
          </cell>
          <cell r="F130">
            <v>3.0154962915047703E-8</v>
          </cell>
          <cell r="G130">
            <v>1.78331529106629E-8</v>
          </cell>
          <cell r="H130">
            <v>4.5228117402444002E-8</v>
          </cell>
          <cell r="I130">
            <v>5.93018812947739E-8</v>
          </cell>
          <cell r="J130">
            <v>6.0655234429758602E-8</v>
          </cell>
          <cell r="K130">
            <v>8.9469665676175995E-8</v>
          </cell>
          <cell r="L130">
            <v>4.88507943826847E-8</v>
          </cell>
          <cell r="M130">
            <v>1.49752405799633E-7</v>
          </cell>
          <cell r="N130">
            <v>1.22705740994789E-7</v>
          </cell>
          <cell r="O130">
            <v>5.26056223657798E-7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0.31204629634888148</v>
          </cell>
          <cell r="F131">
            <v>0.3120463265038444</v>
          </cell>
          <cell r="G131">
            <v>0.31204634433699729</v>
          </cell>
          <cell r="H131">
            <v>0.31204638956511471</v>
          </cell>
          <cell r="I131">
            <v>0.31204644886699601</v>
          </cell>
          <cell r="J131">
            <v>0.3120465095222304</v>
          </cell>
          <cell r="K131">
            <v>0.31204659899189607</v>
          </cell>
          <cell r="L131">
            <v>0.31204664784269048</v>
          </cell>
          <cell r="M131">
            <v>0.31204679759509629</v>
          </cell>
          <cell r="N131">
            <v>0.3120469203008373</v>
          </cell>
          <cell r="O131">
            <v>0.31204744635706094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0.47039649663754007</v>
          </cell>
          <cell r="E132">
            <v>0.95907410777263902</v>
          </cell>
          <cell r="F132">
            <v>0.95897132878273827</v>
          </cell>
          <cell r="G132">
            <v>0.958988015643922</v>
          </cell>
          <cell r="H132">
            <v>0.95900454139067293</v>
          </cell>
          <cell r="I132">
            <v>0.95901709971854732</v>
          </cell>
          <cell r="J132">
            <v>0.95900628923239351</v>
          </cell>
          <cell r="K132">
            <v>0.49036534374326818</v>
          </cell>
          <cell r="L132">
            <v>3.6162491645300382E-4</v>
          </cell>
          <cell r="M132">
            <v>4.0219776555175542E-4</v>
          </cell>
          <cell r="N132">
            <v>3.7387668312712766E-4</v>
          </cell>
          <cell r="O132">
            <v>3.7090444088848352E-4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0.47039649663754007</v>
          </cell>
          <cell r="E133">
            <v>0.95907410777263902</v>
          </cell>
          <cell r="F133">
            <v>0.95897132878273827</v>
          </cell>
          <cell r="G133">
            <v>0.958988015643922</v>
          </cell>
          <cell r="H133">
            <v>0.95900454139067293</v>
          </cell>
          <cell r="I133">
            <v>0.95901709971854732</v>
          </cell>
          <cell r="J133">
            <v>0.95900628923239351</v>
          </cell>
          <cell r="K133">
            <v>0.49036534374326818</v>
          </cell>
          <cell r="L133">
            <v>3.6162491645300382E-4</v>
          </cell>
          <cell r="M133">
            <v>4.0219776555175542E-4</v>
          </cell>
          <cell r="N133">
            <v>3.7387668312712766E-4</v>
          </cell>
          <cell r="O133">
            <v>3.7090444088848352E-4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3.3238063617707099E-2</v>
          </cell>
          <cell r="E134">
            <v>3.4481685196837801E-2</v>
          </cell>
          <cell r="F134">
            <v>2.3043211069253699E-8</v>
          </cell>
          <cell r="G134">
            <v>3.28258132212183E-8</v>
          </cell>
          <cell r="H134">
            <v>3.5176123475569699E-8</v>
          </cell>
          <cell r="I134">
            <v>8.9833615475952897E-8</v>
          </cell>
          <cell r="J134">
            <v>3.4529528086706899E-8</v>
          </cell>
          <cell r="K134">
            <v>3.8354955688759502E-7</v>
          </cell>
          <cell r="L134">
            <v>2.38856156122291E-5</v>
          </cell>
          <cell r="M134">
            <v>1.01771086454779E-7</v>
          </cell>
          <cell r="N134">
            <v>8.3759011789842897E-7</v>
          </cell>
          <cell r="O134">
            <v>2.5704639977680399E-8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3.3238063617707099E-2</v>
          </cell>
          <cell r="E135">
            <v>6.77197488145449E-2</v>
          </cell>
          <cell r="F135">
            <v>6.7719771857755906E-2</v>
          </cell>
          <cell r="G135">
            <v>6.7719804683569196E-2</v>
          </cell>
          <cell r="H135">
            <v>6.7719839859692599E-2</v>
          </cell>
          <cell r="I135">
            <v>6.7719929693308104E-2</v>
          </cell>
          <cell r="J135">
            <v>6.7719964222836201E-2</v>
          </cell>
          <cell r="K135">
            <v>3.4625037492138702E-2</v>
          </cell>
          <cell r="L135">
            <v>2.4459717985766599E-5</v>
          </cell>
          <cell r="M135">
            <v>2.4530475522609699E-5</v>
          </cell>
          <cell r="N135">
            <v>2.5325056529889401E-5</v>
          </cell>
          <cell r="O135">
            <v>2.5268760541534199E-5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56.343944788707759</v>
          </cell>
          <cell r="E136">
            <v>54.990091398601969</v>
          </cell>
          <cell r="F136">
            <v>55.280344125550563</v>
          </cell>
          <cell r="G136">
            <v>59.869630246349324</v>
          </cell>
          <cell r="H136">
            <v>69.807425234563823</v>
          </cell>
          <cell r="I136">
            <v>79.390836566163983</v>
          </cell>
          <cell r="J136">
            <v>78.900028105628763</v>
          </cell>
          <cell r="K136">
            <v>86.151248767517259</v>
          </cell>
          <cell r="L136">
            <v>86.854536144732094</v>
          </cell>
          <cell r="M136">
            <v>86.860123696167022</v>
          </cell>
          <cell r="N136">
            <v>87.687727312227935</v>
          </cell>
          <cell r="O136">
            <v>88.727951331981743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12.487902949132415</v>
          </cell>
          <cell r="E137">
            <v>14.783585318339044</v>
          </cell>
          <cell r="F137">
            <v>14.628191894087934</v>
          </cell>
          <cell r="G137">
            <v>15.126622157403931</v>
          </cell>
          <cell r="H137">
            <v>17.037596516153332</v>
          </cell>
          <cell r="I137">
            <v>19.097712740474172</v>
          </cell>
          <cell r="J137">
            <v>18.854025261447852</v>
          </cell>
          <cell r="K137">
            <v>20.632002235809207</v>
          </cell>
          <cell r="L137">
            <v>20.910419802097849</v>
          </cell>
          <cell r="M137">
            <v>20.764006837490562</v>
          </cell>
          <cell r="N137">
            <v>20.803408428999518</v>
          </cell>
          <cell r="O137">
            <v>20.738737000861278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16.357254156726007</v>
          </cell>
          <cell r="E138">
            <v>12.959926087252025</v>
          </cell>
          <cell r="F138">
            <v>12.962660090786979</v>
          </cell>
          <cell r="G138">
            <v>14.996208169309201</v>
          </cell>
          <cell r="H138">
            <v>18.525180760474324</v>
          </cell>
          <cell r="I138">
            <v>21.621269493659895</v>
          </cell>
          <cell r="J138">
            <v>21.557154434305062</v>
          </cell>
          <cell r="K138">
            <v>23.726272455559442</v>
          </cell>
          <cell r="L138">
            <v>23.984803853163829</v>
          </cell>
          <cell r="M138">
            <v>24.356135810076101</v>
          </cell>
          <cell r="N138">
            <v>24.739530931657523</v>
          </cell>
          <cell r="O138">
            <v>25.261954766226754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11.792669138758562</v>
          </cell>
          <cell r="E139">
            <v>14.690755989811002</v>
          </cell>
          <cell r="F139">
            <v>15.053713495935188</v>
          </cell>
          <cell r="G139">
            <v>16.026279707591112</v>
          </cell>
          <cell r="H139">
            <v>18.445150008645005</v>
          </cell>
          <cell r="I139">
            <v>20.62824997476082</v>
          </cell>
          <cell r="J139">
            <v>20.528313945519475</v>
          </cell>
          <cell r="K139">
            <v>22.136369198154071</v>
          </cell>
          <cell r="L139">
            <v>22.380603703769694</v>
          </cell>
          <cell r="M139">
            <v>22.215004702828193</v>
          </cell>
          <cell r="N139">
            <v>22.461906127445378</v>
          </cell>
          <cell r="O139">
            <v>22.480598668326699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15.706147712792415</v>
          </cell>
          <cell r="E140">
            <v>12.555833865860233</v>
          </cell>
          <cell r="F140">
            <v>12.635798292882583</v>
          </cell>
          <cell r="G140">
            <v>13.720526003192751</v>
          </cell>
          <cell r="H140">
            <v>15.799507715078786</v>
          </cell>
          <cell r="I140">
            <v>18.043618421048308</v>
          </cell>
          <cell r="J140">
            <v>17.960544349499362</v>
          </cell>
          <cell r="K140">
            <v>19.656638168556082</v>
          </cell>
          <cell r="L140">
            <v>19.578727264784501</v>
          </cell>
          <cell r="M140">
            <v>19.525006718081645</v>
          </cell>
          <cell r="N140">
            <v>19.682910319180905</v>
          </cell>
          <cell r="O140">
            <v>20.246696079346538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5.5539056936344053</v>
          </cell>
          <cell r="E141">
            <v>6.0159383777945745</v>
          </cell>
          <cell r="F141">
            <v>6.0159385494551687</v>
          </cell>
          <cell r="G141">
            <v>6.015938068208956</v>
          </cell>
          <cell r="H141">
            <v>6.0159366136833956</v>
          </cell>
          <cell r="I141">
            <v>6.0159404112803179</v>
          </cell>
          <cell r="J141">
            <v>6.4651284676817227</v>
          </cell>
          <cell r="K141">
            <v>6.4651495386972355</v>
          </cell>
          <cell r="L141">
            <v>8.3250611275781807</v>
          </cell>
          <cell r="M141">
            <v>8.3250659996595235</v>
          </cell>
          <cell r="N141">
            <v>8.3250678912491072</v>
          </cell>
          <cell r="O141">
            <v>8.325077531369006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5.5539056936344053</v>
          </cell>
          <cell r="E142">
            <v>6.0159383777945745</v>
          </cell>
          <cell r="F142">
            <v>6.0159385494551687</v>
          </cell>
          <cell r="G142">
            <v>6.015938068208956</v>
          </cell>
          <cell r="H142">
            <v>6.0159366136833956</v>
          </cell>
          <cell r="I142">
            <v>6.0159404112803179</v>
          </cell>
          <cell r="J142">
            <v>6.4651284676817227</v>
          </cell>
          <cell r="K142">
            <v>6.4651495386972355</v>
          </cell>
          <cell r="L142">
            <v>8.3250611275781807</v>
          </cell>
          <cell r="M142">
            <v>8.3250659996595235</v>
          </cell>
          <cell r="N142">
            <v>8.3250678912491072</v>
          </cell>
          <cell r="O142">
            <v>8.325077531369006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5.6100057511458603</v>
          </cell>
          <cell r="E143">
            <v>6.0767054321157321</v>
          </cell>
          <cell r="F143">
            <v>6.0767056055102673</v>
          </cell>
          <cell r="G143">
            <v>6.0767051194029822</v>
          </cell>
          <cell r="H143">
            <v>6.0767036501852507</v>
          </cell>
          <cell r="I143">
            <v>6.0767074861417241</v>
          </cell>
          <cell r="J143">
            <v>6.5304327956381165</v>
          </cell>
          <cell r="K143">
            <v>6.5304540794921575</v>
          </cell>
          <cell r="L143">
            <v>8.4091526541193797</v>
          </cell>
          <cell r="M143">
            <v>8.4091575754136567</v>
          </cell>
          <cell r="N143">
            <v>8.4091594861102212</v>
          </cell>
          <cell r="O143">
            <v>8.409169223605053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>
            <v>1.36119512334157E-8</v>
          </cell>
          <cell r="E144">
            <v>3.45810328538986E-8</v>
          </cell>
          <cell r="F144">
            <v>7.0074905794274795E-8</v>
          </cell>
          <cell r="G144">
            <v>1.1088650181166101E-7</v>
          </cell>
          <cell r="H144">
            <v>0.470213059323009</v>
          </cell>
          <cell r="I144">
            <v>0.27650873340640603</v>
          </cell>
          <cell r="J144">
            <v>2.29040465621892E-6</v>
          </cell>
          <cell r="K144">
            <v>0.34917153774896298</v>
          </cell>
          <cell r="L144">
            <v>0.45803307556149703</v>
          </cell>
          <cell r="M144">
            <v>4.2492972286336798E-2</v>
          </cell>
          <cell r="N144">
            <v>0.43252962810227502</v>
          </cell>
          <cell r="O144">
            <v>0.37467713516706702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0.84970026654215625</v>
          </cell>
          <cell r="E145">
            <v>0.84970030112318906</v>
          </cell>
          <cell r="F145">
            <v>0.84970037119809494</v>
          </cell>
          <cell r="G145">
            <v>0.8497004820845967</v>
          </cell>
          <cell r="H145">
            <v>0.69056986491419403</v>
          </cell>
          <cell r="I145">
            <v>0.74672189723562399</v>
          </cell>
          <cell r="J145">
            <v>0.74672408313407101</v>
          </cell>
          <cell r="K145">
            <v>0.625682561560025</v>
          </cell>
          <cell r="L145">
            <v>0.84969329471057198</v>
          </cell>
          <cell r="M145">
            <v>0.84969758559679698</v>
          </cell>
          <cell r="N145">
            <v>0.849698854680763</v>
          </cell>
          <cell r="O145">
            <v>0.84969973555567802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2.5264150381926412E-5</v>
          </cell>
          <cell r="E146">
            <v>2.1188042885418149E-5</v>
          </cell>
          <cell r="F146">
            <v>8.5307684533309294E-2</v>
          </cell>
          <cell r="G146">
            <v>1.0652780897724436E-3</v>
          </cell>
          <cell r="H146">
            <v>6.3745075461749373E-4</v>
          </cell>
          <cell r="I146">
            <v>0.91231584853547343</v>
          </cell>
          <cell r="J146">
            <v>0.70741226434144644</v>
          </cell>
          <cell r="K146">
            <v>0.22173133076483034</v>
          </cell>
          <cell r="L146">
            <v>1.5135162585543982</v>
          </cell>
          <cell r="M146">
            <v>0.46677431517495044</v>
          </cell>
          <cell r="N146">
            <v>1.3043431035658273</v>
          </cell>
          <cell r="O146">
            <v>1.5829012583237208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3.4234823194031595E-5</v>
          </cell>
          <cell r="E147">
            <v>2.0946829913896434E-5</v>
          </cell>
          <cell r="F147">
            <v>0.11012606877451746</v>
          </cell>
          <cell r="G147">
            <v>1.3482153158657091E-3</v>
          </cell>
          <cell r="H147">
            <v>7.9794764280901416E-4</v>
          </cell>
          <cell r="I147">
            <v>1.073397066563178</v>
          </cell>
          <cell r="J147">
            <v>0.80853513373149599</v>
          </cell>
          <cell r="K147">
            <v>0.24641087325544134</v>
          </cell>
          <cell r="L147">
            <v>1.6817739551395243</v>
          </cell>
          <cell r="M147">
            <v>0.51869657179388684</v>
          </cell>
          <cell r="N147">
            <v>1.4493649074200834</v>
          </cell>
          <cell r="O147">
            <v>1.7588726348428041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1.39965209449307E-3</v>
          </cell>
          <cell r="E148">
            <v>0.168010329518857</v>
          </cell>
          <cell r="F148">
            <v>5.1691553351037101E-5</v>
          </cell>
          <cell r="G148">
            <v>3.7453723329704897E-2</v>
          </cell>
          <cell r="H148">
            <v>0.148967089534143</v>
          </cell>
          <cell r="I148">
            <v>9.0643816450207207E-2</v>
          </cell>
          <cell r="J148">
            <v>3.5520294652647999E-2</v>
          </cell>
          <cell r="K148">
            <v>0.149129867957526</v>
          </cell>
          <cell r="L148">
            <v>6.6498096141479904E-2</v>
          </cell>
          <cell r="M148">
            <v>2.5138243696480302E-2</v>
          </cell>
          <cell r="N148">
            <v>0.14915678996006701</v>
          </cell>
          <cell r="O148">
            <v>7.4172572483150706E-2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1.39965209449307E-3</v>
          </cell>
          <cell r="E149">
            <v>0.16940838509924255</v>
          </cell>
          <cell r="F149">
            <v>0.16945879654404006</v>
          </cell>
          <cell r="G149">
            <v>0.20691239332299505</v>
          </cell>
          <cell r="H149">
            <v>0.27290746679934846</v>
          </cell>
          <cell r="I149">
            <v>0.26994579709352468</v>
          </cell>
          <cell r="J149">
            <v>0.27512764946777063</v>
          </cell>
          <cell r="K149">
            <v>0.27528101106462727</v>
          </cell>
          <cell r="L149">
            <v>0.26034782203513801</v>
          </cell>
          <cell r="M149">
            <v>0.24073819797958357</v>
          </cell>
          <cell r="N149">
            <v>0.246092817930952</v>
          </cell>
          <cell r="O149">
            <v>0.24844386543279956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0.49656257547821175</v>
          </cell>
          <cell r="E150">
            <v>1.6845935910328802</v>
          </cell>
          <cell r="F150">
            <v>3.456981954530407</v>
          </cell>
          <cell r="G150">
            <v>3.9962375661717857</v>
          </cell>
          <cell r="H150">
            <v>13.25542268566022</v>
          </cell>
          <cell r="I150">
            <v>13.34424968734594</v>
          </cell>
          <cell r="J150">
            <v>14.139759550187485</v>
          </cell>
          <cell r="K150">
            <v>14.280365490522396</v>
          </cell>
          <cell r="L150">
            <v>14.692998189833615</v>
          </cell>
          <cell r="M150">
            <v>15.452188029996011</v>
          </cell>
          <cell r="N150">
            <v>16.185321948016739</v>
          </cell>
          <cell r="O150">
            <v>16.720277416388889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2.3430611102937533</v>
          </cell>
          <cell r="E151">
            <v>1.6098633500659099</v>
          </cell>
          <cell r="F151">
            <v>3.1303799508374581</v>
          </cell>
          <cell r="G151">
            <v>3.6129439208957348</v>
          </cell>
          <cell r="H151">
            <v>9.6042538261231236</v>
          </cell>
          <cell r="I151">
            <v>10.681653037049852</v>
          </cell>
          <cell r="J151">
            <v>11.111647329370207</v>
          </cell>
          <cell r="K151">
            <v>11.932209009544749</v>
          </cell>
          <cell r="L151">
            <v>12.846170983972234</v>
          </cell>
          <cell r="M151">
            <v>13.479801738640486</v>
          </cell>
          <cell r="N151">
            <v>14.173146909240339</v>
          </cell>
          <cell r="O151">
            <v>15.053984198650101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3.2944550727182729</v>
          </cell>
          <cell r="F152">
            <v>6.5873619053678647</v>
          </cell>
          <cell r="G152">
            <v>7.6091814870675147</v>
          </cell>
          <cell r="H152">
            <v>22.859676511783341</v>
          </cell>
          <cell r="I152">
            <v>24.025902724395777</v>
          </cell>
          <cell r="J152">
            <v>25.251406879557706</v>
          </cell>
          <cell r="K152">
            <v>26.212574500067156</v>
          </cell>
          <cell r="L152">
            <v>27.539169173805853</v>
          </cell>
          <cell r="M152">
            <v>28.931989768636488</v>
          </cell>
          <cell r="N152">
            <v>30.358468857257087</v>
          </cell>
          <cell r="O152">
            <v>31.774261615038991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688.96913728577204</v>
          </cell>
          <cell r="E153">
            <v>659.57570792807496</v>
          </cell>
          <cell r="F153">
            <v>602.36834590676301</v>
          </cell>
          <cell r="G153">
            <v>426.82922658019902</v>
          </cell>
          <cell r="H153">
            <v>304.77495798177699</v>
          </cell>
          <cell r="I153">
            <v>159.96718245006099</v>
          </cell>
          <cell r="J153">
            <v>27.196388308300001</v>
          </cell>
          <cell r="K153">
            <v>2.95687918054781E-4</v>
          </cell>
          <cell r="L153">
            <v>1.7237946836177E-2</v>
          </cell>
          <cell r="M153">
            <v>1.23981000440788E-2</v>
          </cell>
          <cell r="N153">
            <v>1.12055596460448E-2</v>
          </cell>
          <cell r="O153">
            <v>7.0242875217390198E-3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9.192164854431855</v>
          </cell>
          <cell r="E154">
            <v>8.8000003383876777</v>
          </cell>
          <cell r="F154">
            <v>8.0368149940719071</v>
          </cell>
          <cell r="G154">
            <v>7.1170212774784813</v>
          </cell>
          <cell r="H154">
            <v>5.4885856886172411</v>
          </cell>
          <cell r="I154">
            <v>3.556553238432822</v>
          </cell>
          <cell r="J154">
            <v>1.7851379563051535</v>
          </cell>
          <cell r="K154">
            <v>1.4222919155785836</v>
          </cell>
          <cell r="L154">
            <v>1.4225359235215076</v>
          </cell>
          <cell r="M154">
            <v>1.4224727429542523</v>
          </cell>
          <cell r="N154">
            <v>1.422456714431072</v>
          </cell>
          <cell r="O154">
            <v>1.4224082772312034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9.3482922291149446</v>
          </cell>
          <cell r="E155">
            <v>8.9494668646957205</v>
          </cell>
          <cell r="F155">
            <v>8.1732475699696447</v>
          </cell>
          <cell r="G155">
            <v>5.7914413375875045</v>
          </cell>
          <cell r="H155">
            <v>4.1353454271611474</v>
          </cell>
          <cell r="I155">
            <v>2.1705180793766803</v>
          </cell>
          <cell r="J155">
            <v>0.36901476673405742</v>
          </cell>
          <cell r="K155">
            <v>4.0120477348002797E-6</v>
          </cell>
          <cell r="L155">
            <v>2.3389344418150659E-4</v>
          </cell>
          <cell r="M155">
            <v>1.6822388119509972E-4</v>
          </cell>
          <cell r="N155">
            <v>1.5204287172381013E-4</v>
          </cell>
          <cell r="O155">
            <v>9.5309192967964909E-5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7.1375642387761637E-5</v>
          </cell>
          <cell r="G156">
            <v>1.4464613497887957</v>
          </cell>
          <cell r="H156">
            <v>1.4464629666465751</v>
          </cell>
          <cell r="I156">
            <v>1.4464631281012399</v>
          </cell>
          <cell r="J156">
            <v>1.4464637351672056</v>
          </cell>
          <cell r="K156">
            <v>1.4464638745040836</v>
          </cell>
          <cell r="L156">
            <v>1.4464635635842769</v>
          </cell>
          <cell r="M156">
            <v>1.4464649794686981</v>
          </cell>
          <cell r="N156">
            <v>1.446464848408618</v>
          </cell>
          <cell r="O156">
            <v>1.446470049344333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6.4834606583095449E-5</v>
          </cell>
          <cell r="G157">
            <v>1.0768273126209821E-4</v>
          </cell>
          <cell r="H157">
            <v>0.13858614882086362</v>
          </cell>
          <cell r="I157">
            <v>0.11490536495097804</v>
          </cell>
          <cell r="J157">
            <v>0.11024499203682145</v>
          </cell>
          <cell r="K157">
            <v>0.54210628214522427</v>
          </cell>
          <cell r="L157">
            <v>0.73811741659005858</v>
          </cell>
          <cell r="M157">
            <v>0.62035351676094064</v>
          </cell>
          <cell r="N157">
            <v>0.62423446199922461</v>
          </cell>
          <cell r="O157">
            <v>0.53350907730198716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6.6667389720942899E-5</v>
          </cell>
          <cell r="G158">
            <v>1.0530479476129037E-4</v>
          </cell>
          <cell r="H158">
            <v>0.13859932189179996</v>
          </cell>
          <cell r="I158">
            <v>0.11491718258969552</v>
          </cell>
          <cell r="J158">
            <v>0.1102629391724082</v>
          </cell>
          <cell r="K158">
            <v>0.54213848856056124</v>
          </cell>
          <cell r="L158">
            <v>0.73814917902156207</v>
          </cell>
          <cell r="M158">
            <v>0.62039194654466245</v>
          </cell>
          <cell r="N158">
            <v>0.6242656891761279</v>
          </cell>
          <cell r="O158">
            <v>0.53356243951399396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1.0154700515895801E-5</v>
          </cell>
          <cell r="E159">
            <v>6.2097188595959503E-6</v>
          </cell>
          <cell r="F159">
            <v>3.00825249246459E-5</v>
          </cell>
          <cell r="G159">
            <v>2.1153741638444598E-5</v>
          </cell>
          <cell r="H159">
            <v>2.01983432738343E-2</v>
          </cell>
          <cell r="I159">
            <v>3.0184217428624898E-4</v>
          </cell>
          <cell r="J159">
            <v>1.1364747621247601E-4</v>
          </cell>
          <cell r="K159">
            <v>6.8928733902432301E-2</v>
          </cell>
          <cell r="L159">
            <v>1.6102528662359701E-4</v>
          </cell>
          <cell r="M159">
            <v>3.8669025317706598E-4</v>
          </cell>
          <cell r="N159">
            <v>5.7052838619030898E-2</v>
          </cell>
          <cell r="O159">
            <v>1.16986690385695E-2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1.0154700515895801E-5</v>
          </cell>
          <cell r="E160">
            <v>-5.8605859223890048E-7</v>
          </cell>
          <cell r="F160">
            <v>2.6402879610416499E-5</v>
          </cell>
          <cell r="G160">
            <v>3.4461087542124694E-5</v>
          </cell>
          <cell r="H160">
            <v>2.0223983557592955E-2</v>
          </cell>
          <cell r="I160">
            <v>2.0487677517728359E-2</v>
          </cell>
          <cell r="J160">
            <v>2.0478641555042011E-2</v>
          </cell>
          <cell r="K160">
            <v>6.9258418140599035E-2</v>
          </cell>
          <cell r="L160">
            <v>6.9019429616366243E-2</v>
          </cell>
          <cell r="M160">
            <v>6.9065153866038773E-2</v>
          </cell>
          <cell r="N160">
            <v>6.9478678537933922E-2</v>
          </cell>
          <cell r="O160">
            <v>6.8913606418604681E-2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1.1252250588012303E-4</v>
          </cell>
          <cell r="E161">
            <v>0.53701161068440029</v>
          </cell>
          <cell r="F161">
            <v>0.53693126133710689</v>
          </cell>
          <cell r="G161">
            <v>0.53693450425970746</v>
          </cell>
          <cell r="H161">
            <v>0.53695321623911196</v>
          </cell>
          <cell r="I161">
            <v>0.53696025912877166</v>
          </cell>
          <cell r="J161">
            <v>0.536958087508973</v>
          </cell>
          <cell r="K161">
            <v>0.36239594549301107</v>
          </cell>
          <cell r="L161">
            <v>1.9095107571059515E-4</v>
          </cell>
          <cell r="M161">
            <v>2.3183950440959004E-4</v>
          </cell>
          <cell r="N161">
            <v>2.2856927878869504E-4</v>
          </cell>
          <cell r="O161">
            <v>2.2934550905709682E-4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1.1252250588012303E-4</v>
          </cell>
          <cell r="E162">
            <v>0.53701161068440029</v>
          </cell>
          <cell r="F162">
            <v>0.53693126133710689</v>
          </cell>
          <cell r="G162">
            <v>0.53693450425970746</v>
          </cell>
          <cell r="H162">
            <v>0.53695321623911196</v>
          </cell>
          <cell r="I162">
            <v>0.53696025912877166</v>
          </cell>
          <cell r="J162">
            <v>0.536958087508973</v>
          </cell>
          <cell r="K162">
            <v>0.36239594549301107</v>
          </cell>
          <cell r="L162">
            <v>1.9095107571059515E-4</v>
          </cell>
          <cell r="M162">
            <v>2.3183950440959004E-4</v>
          </cell>
          <cell r="N162">
            <v>2.2856927878869504E-4</v>
          </cell>
          <cell r="O162">
            <v>2.2934550905709682E-4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5.2775797240723201E-7</v>
          </cell>
          <cell r="E163">
            <v>3.7915889625386598E-2</v>
          </cell>
          <cell r="F163">
            <v>1.5826344741443199E-8</v>
          </cell>
          <cell r="G163">
            <v>2.1239377592015798E-8</v>
          </cell>
          <cell r="H163">
            <v>2.24296029371668E-8</v>
          </cell>
          <cell r="I163">
            <v>4.4578472830405302E-8</v>
          </cell>
          <cell r="J163">
            <v>2.48751328131545E-8</v>
          </cell>
          <cell r="K163">
            <v>2.3179142561849699E-7</v>
          </cell>
          <cell r="L163">
            <v>1.2059296513257099E-5</v>
          </cell>
          <cell r="M163">
            <v>1.0924448874189E-7</v>
          </cell>
          <cell r="N163">
            <v>2.5926989239886901E-6</v>
          </cell>
          <cell r="O163">
            <v>2.68657013530788E-8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5.2775797240723201E-7</v>
          </cell>
          <cell r="E164">
            <v>3.7916417383358998E-2</v>
          </cell>
          <cell r="F164">
            <v>3.7916433209703698E-2</v>
          </cell>
          <cell r="G164">
            <v>3.7916454449081302E-2</v>
          </cell>
          <cell r="H164">
            <v>3.7916476878684199E-2</v>
          </cell>
          <cell r="I164">
            <v>3.7916521457157099E-2</v>
          </cell>
          <cell r="J164">
            <v>3.7916546332289899E-2</v>
          </cell>
          <cell r="K164">
            <v>2.55885657823069E-2</v>
          </cell>
          <cell r="L164">
            <v>1.24033161841879E-5</v>
          </cell>
          <cell r="M164">
            <v>1.24922156361982E-5</v>
          </cell>
          <cell r="N164">
            <v>1.50594789730865E-5</v>
          </cell>
          <cell r="O164">
            <v>1.50447721857724E-5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9.180691409595989E-5</v>
          </cell>
          <cell r="G165">
            <v>5.8969276251876223E-5</v>
          </cell>
          <cell r="H165">
            <v>9.2249585223940614E-5</v>
          </cell>
          <cell r="I165">
            <v>1.1080287774538435E-4</v>
          </cell>
          <cell r="J165">
            <v>1.1292986698904458E-4</v>
          </cell>
          <cell r="K165">
            <v>1.350991534237785E-4</v>
          </cell>
          <cell r="L165">
            <v>1.3992745500067118E-4</v>
          </cell>
          <cell r="M165">
            <v>1.8309707621726184E-4</v>
          </cell>
          <cell r="N165">
            <v>2.0826647079499007E-3</v>
          </cell>
          <cell r="O165">
            <v>1.265692058033876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9.180691409595989E-5</v>
          </cell>
          <cell r="G166">
            <v>5.8969276251876223E-5</v>
          </cell>
          <cell r="H166">
            <v>9.2249585223940614E-5</v>
          </cell>
          <cell r="I166">
            <v>1.1080287774538435E-4</v>
          </cell>
          <cell r="J166">
            <v>1.1292986698904458E-4</v>
          </cell>
          <cell r="K166">
            <v>1.350991534237785E-4</v>
          </cell>
          <cell r="L166">
            <v>1.3992745500067118E-4</v>
          </cell>
          <cell r="M166">
            <v>1.8309707621726184E-4</v>
          </cell>
          <cell r="N166">
            <v>2.0826647079499007E-3</v>
          </cell>
          <cell r="O166">
            <v>1.265692058033876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2.6689880394113201E-8</v>
          </cell>
          <cell r="F167">
            <v>3.22304912569642E-6</v>
          </cell>
          <cell r="G167">
            <v>1.5258494143018801E-7</v>
          </cell>
          <cell r="H167">
            <v>1.2964373795498101E-6</v>
          </cell>
          <cell r="I167">
            <v>1.01641855885427E-7</v>
          </cell>
          <cell r="J167">
            <v>6.3776359464228002E-7</v>
          </cell>
          <cell r="K167">
            <v>4.1182797783928198E-7</v>
          </cell>
          <cell r="L167">
            <v>3.0124999421019399E-6</v>
          </cell>
          <cell r="M167">
            <v>6.4961809323054795E-7</v>
          </cell>
          <cell r="N167">
            <v>1.59538764039157E-4</v>
          </cell>
          <cell r="O167">
            <v>0.21723931278292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2.6689880394113201E-8</v>
          </cell>
          <cell r="F168">
            <v>3.2286561686224768E-6</v>
          </cell>
          <cell r="G168">
            <v>3.3717054496984922E-6</v>
          </cell>
          <cell r="H168">
            <v>4.6308042547158057E-6</v>
          </cell>
          <cell r="I168">
            <v>4.6587982047806535E-6</v>
          </cell>
          <cell r="J168">
            <v>5.312096690613085E-6</v>
          </cell>
          <cell r="K168">
            <v>5.5467905329811462E-6</v>
          </cell>
          <cell r="L168">
            <v>8.6831035026565354E-6</v>
          </cell>
          <cell r="M168">
            <v>9.1477160612215332E-6</v>
          </cell>
          <cell r="N168">
            <v>1.68719708867661E-4</v>
          </cell>
          <cell r="O168">
            <v>0.21740834281903551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1.0769112014526029E-4</v>
          </cell>
          <cell r="E169">
            <v>2.5215729376518257E-3</v>
          </cell>
          <cell r="F169">
            <v>2.5175961096768084E-3</v>
          </cell>
          <cell r="G169">
            <v>2.4822921066318553E-3</v>
          </cell>
          <cell r="H169">
            <v>2.4999358140405459E-3</v>
          </cell>
          <cell r="I169">
            <v>2.4972282131809709E-3</v>
          </cell>
          <cell r="J169">
            <v>2.5066483438329961E-3</v>
          </cell>
          <cell r="K169">
            <v>1.7016117426817312E-3</v>
          </cell>
          <cell r="L169">
            <v>1.6475209610751962E-4</v>
          </cell>
          <cell r="M169">
            <v>2.0558081206247458E-4</v>
          </cell>
          <cell r="N169">
            <v>2.0516291281494971E-4</v>
          </cell>
          <cell r="O169">
            <v>2.0686511754429784E-4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1.0769112014526029E-4</v>
          </cell>
          <cell r="E170">
            <v>2.5215729376518257E-3</v>
          </cell>
          <cell r="F170">
            <v>2.5175961096768084E-3</v>
          </cell>
          <cell r="G170">
            <v>2.4822921066318553E-3</v>
          </cell>
          <cell r="H170">
            <v>2.4999358140405459E-3</v>
          </cell>
          <cell r="I170">
            <v>2.4972282131809709E-3</v>
          </cell>
          <cell r="J170">
            <v>2.5066483438329961E-3</v>
          </cell>
          <cell r="K170">
            <v>1.7016117426817312E-3</v>
          </cell>
          <cell r="L170">
            <v>1.6475209610751962E-4</v>
          </cell>
          <cell r="M170">
            <v>2.0558081206247458E-4</v>
          </cell>
          <cell r="N170">
            <v>2.0516291281494971E-4</v>
          </cell>
          <cell r="O170">
            <v>2.0686511754429784E-4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1.8897043929223E-7</v>
          </cell>
          <cell r="E171">
            <v>1.7398845178011899E-4</v>
          </cell>
          <cell r="F171">
            <v>1.5306418760480599E-8</v>
          </cell>
          <cell r="G171">
            <v>2.0542866502523701E-8</v>
          </cell>
          <cell r="H171">
            <v>2.210126365381E-8</v>
          </cell>
          <cell r="I171">
            <v>4.2111173229056699E-8</v>
          </cell>
          <cell r="J171">
            <v>2.4745022861932301E-8</v>
          </cell>
          <cell r="K171">
            <v>2.2392612274172201E-7</v>
          </cell>
          <cell r="L171">
            <v>1.0219581205972999E-5</v>
          </cell>
          <cell r="M171">
            <v>1.0355476319424E-7</v>
          </cell>
          <cell r="N171">
            <v>2.79425423544683E-6</v>
          </cell>
          <cell r="O171">
            <v>2.72211121790247E-8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1.8897043929223E-7</v>
          </cell>
          <cell r="E172">
            <v>1.7417742221941099E-4</v>
          </cell>
          <cell r="F172">
            <v>1.74192728638172E-4</v>
          </cell>
          <cell r="G172">
            <v>1.7421327150467399E-4</v>
          </cell>
          <cell r="H172">
            <v>1.7423537276832799E-4</v>
          </cell>
          <cell r="I172">
            <v>1.7427748394155699E-4</v>
          </cell>
          <cell r="J172">
            <v>1.74302228964419E-4</v>
          </cell>
          <cell r="K172">
            <v>1.17831624460279E-4</v>
          </cell>
          <cell r="L172">
            <v>1.0552142361298101E-5</v>
          </cell>
          <cell r="M172">
            <v>1.06360195516538E-5</v>
          </cell>
          <cell r="N172">
            <v>1.3405494638876201E-5</v>
          </cell>
          <cell r="O172">
            <v>1.3393282462396701E-5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28.619772464650893</v>
          </cell>
          <cell r="E173">
            <v>24.119651388711628</v>
          </cell>
          <cell r="F173">
            <v>27.66658725028929</v>
          </cell>
          <cell r="G173">
            <v>20.801051324183423</v>
          </cell>
          <cell r="H173">
            <v>10.84887096343617</v>
          </cell>
          <cell r="I173">
            <v>8.7630348872232311</v>
          </cell>
          <cell r="J173">
            <v>7.1667025790161851</v>
          </cell>
          <cell r="K173">
            <v>1.7840922079290782</v>
          </cell>
          <cell r="L173">
            <v>2.6425702587324425E-3</v>
          </cell>
          <cell r="M173">
            <v>1.1927441617072638</v>
          </cell>
          <cell r="N173">
            <v>0.53945943181822398</v>
          </cell>
          <cell r="O173">
            <v>0.53690005877002911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2005.153400808</v>
          </cell>
          <cell r="E174">
            <v>1688.38886356988</v>
          </cell>
          <cell r="F174">
            <v>1934.1391019089499</v>
          </cell>
          <cell r="G174">
            <v>1451.00917179869</v>
          </cell>
          <cell r="H174">
            <v>755.134365963552</v>
          </cell>
          <cell r="I174">
            <v>608.62684556114095</v>
          </cell>
          <cell r="J174">
            <v>496.67792844423002</v>
          </cell>
          <cell r="K174">
            <v>123.376863898943</v>
          </cell>
          <cell r="L174">
            <v>0.182743935378473</v>
          </cell>
          <cell r="M174">
            <v>82.482863526449606</v>
          </cell>
          <cell r="N174">
            <v>37.305702363722297</v>
          </cell>
          <cell r="O174">
            <v>37.128711836646197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35.552365262553216</v>
          </cell>
          <cell r="E175">
            <v>29.935972758331271</v>
          </cell>
          <cell r="F175">
            <v>34.293246487747368</v>
          </cell>
          <cell r="G175">
            <v>25.727112975154061</v>
          </cell>
          <cell r="H175">
            <v>13.388907197935321</v>
          </cell>
          <cell r="I175">
            <v>10.791256126970584</v>
          </cell>
          <cell r="J175">
            <v>8.806346249011181</v>
          </cell>
          <cell r="K175">
            <v>2.1875330478536035</v>
          </cell>
          <cell r="L175">
            <v>3.2401406981998663E-3</v>
          </cell>
          <cell r="M175">
            <v>1.4624621192632907</v>
          </cell>
          <cell r="N175">
            <v>0.66144862347025268</v>
          </cell>
          <cell r="O175">
            <v>0.65831049355755644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1.8386791306836401E-5</v>
          </cell>
          <cell r="F176">
            <v>1.38050993870525E-5</v>
          </cell>
          <cell r="G176">
            <v>1.3627704838959299E-5</v>
          </cell>
          <cell r="H176">
            <v>0.37958372612494801</v>
          </cell>
          <cell r="I176">
            <v>0.148909329718864</v>
          </cell>
          <cell r="J176">
            <v>1.7049403985631002E-5</v>
          </cell>
          <cell r="K176">
            <v>5.2468185221170798E-5</v>
          </cell>
          <cell r="L176">
            <v>5.76404328335782E-5</v>
          </cell>
          <cell r="M176">
            <v>6.7148576591000403E-2</v>
          </cell>
          <cell r="N176">
            <v>1.12556682668074E-5</v>
          </cell>
          <cell r="O176">
            <v>1.57449801229417E-5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1.556586717253416</v>
          </cell>
          <cell r="F177">
            <v>1.5565833634027313</v>
          </cell>
          <cell r="G177">
            <v>1.4964241817840598</v>
          </cell>
          <cell r="H177">
            <v>0.76765108864813947</v>
          </cell>
          <cell r="I177">
            <v>0.52849489808510797</v>
          </cell>
          <cell r="J177">
            <v>0.52841131882191383</v>
          </cell>
          <cell r="K177">
            <v>0.14843404064040888</v>
          </cell>
          <cell r="L177">
            <v>2.5073854221580039E-4</v>
          </cell>
          <cell r="M177">
            <v>6.7240830140787092E-2</v>
          </cell>
          <cell r="N177">
            <v>5.7608115433742432E-2</v>
          </cell>
          <cell r="O177">
            <v>5.7547616345691874E-2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2.1540305520125355E-2</v>
          </cell>
          <cell r="F178">
            <v>2.0058578516255348E-2</v>
          </cell>
          <cell r="G178">
            <v>2.7445182351644903E-2</v>
          </cell>
          <cell r="H178">
            <v>1.6826987316919784E-2</v>
          </cell>
          <cell r="I178">
            <v>4.8614308790008729E-3</v>
          </cell>
          <cell r="J178">
            <v>2.7454449008846296E-3</v>
          </cell>
          <cell r="K178">
            <v>6.5617702064653849E-4</v>
          </cell>
          <cell r="L178">
            <v>9.4122249248815087E-4</v>
          </cell>
          <cell r="M178">
            <v>4.4209090103606791E-3</v>
          </cell>
          <cell r="N178">
            <v>9.0745578696134152E-4</v>
          </cell>
          <cell r="O178">
            <v>1.7052109769632191E-3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2.1540305520125355E-2</v>
          </cell>
          <cell r="F179">
            <v>2.0058578516255348E-2</v>
          </cell>
          <cell r="G179">
            <v>2.7445182351644903E-2</v>
          </cell>
          <cell r="H179">
            <v>1.6826987316919784E-2</v>
          </cell>
          <cell r="I179">
            <v>4.8614308790008729E-3</v>
          </cell>
          <cell r="J179">
            <v>2.7454449008846296E-3</v>
          </cell>
          <cell r="K179">
            <v>6.5617702064653849E-4</v>
          </cell>
          <cell r="L179">
            <v>9.4122249248815087E-4</v>
          </cell>
          <cell r="M179">
            <v>4.4209090103606791E-3</v>
          </cell>
          <cell r="N179">
            <v>9.0745578696134152E-4</v>
          </cell>
          <cell r="O179">
            <v>1.7052109769632191E-3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3.15008113353148E-3</v>
          </cell>
          <cell r="F180">
            <v>4.0507256179527699E-6</v>
          </cell>
          <cell r="G180">
            <v>8.9191891929296403E-4</v>
          </cell>
          <cell r="H180">
            <v>3.8880922548311799E-5</v>
          </cell>
          <cell r="I180">
            <v>5.7199482684390098E-6</v>
          </cell>
          <cell r="J180">
            <v>3.82991143126351E-4</v>
          </cell>
          <cell r="K180">
            <v>6.7513259072694005E-5</v>
          </cell>
          <cell r="L180">
            <v>4.3567049082298099E-6</v>
          </cell>
          <cell r="M180">
            <v>6.4400429514865605E-4</v>
          </cell>
          <cell r="N180">
            <v>1.7535429444039099E-6</v>
          </cell>
          <cell r="O180">
            <v>1.08024900780144E-3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3.15008113353148E-3</v>
          </cell>
          <cell r="F181">
            <v>3.1541318591494401E-3</v>
          </cell>
          <cell r="G181">
            <v>4.0460507784423998E-3</v>
          </cell>
          <cell r="H181">
            <v>2.5487751020711199E-3</v>
          </cell>
          <cell r="I181">
            <v>7.6768565686261795E-4</v>
          </cell>
          <cell r="J181">
            <v>4.2759201394310201E-4</v>
          </cell>
          <cell r="K181">
            <v>4.56224350467484E-4</v>
          </cell>
          <cell r="L181">
            <v>4.0499542486048198E-4</v>
          </cell>
          <cell r="M181">
            <v>7.1587425912958001E-4</v>
          </cell>
          <cell r="N181">
            <v>6.6069148619316898E-4</v>
          </cell>
          <cell r="O181">
            <v>1.7260068458945E-3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1.401131221752788</v>
          </cell>
          <cell r="E182">
            <v>1.6078000885324388</v>
          </cell>
          <cell r="F182">
            <v>1.6078017029029021</v>
          </cell>
          <cell r="G182">
            <v>1.6077990279051022</v>
          </cell>
          <cell r="H182">
            <v>1.6077998575766421</v>
          </cell>
          <cell r="I182">
            <v>1.6078005993103284</v>
          </cell>
          <cell r="J182">
            <v>1.6078036852562507</v>
          </cell>
          <cell r="K182">
            <v>1.607804303493706</v>
          </cell>
          <cell r="L182">
            <v>1.607802865929149</v>
          </cell>
          <cell r="M182">
            <v>1.607805783781884</v>
          </cell>
          <cell r="N182">
            <v>1.6078069860528599</v>
          </cell>
          <cell r="O182">
            <v>1.6078114488440447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1.401131221752788</v>
          </cell>
          <cell r="E183">
            <v>1.6078000885324388</v>
          </cell>
          <cell r="F183">
            <v>1.6078017029029021</v>
          </cell>
          <cell r="G183">
            <v>1.6077990279051022</v>
          </cell>
          <cell r="H183">
            <v>1.6077998575766421</v>
          </cell>
          <cell r="I183">
            <v>1.6078005993103284</v>
          </cell>
          <cell r="J183">
            <v>1.6078036852562507</v>
          </cell>
          <cell r="K183">
            <v>1.607804303493706</v>
          </cell>
          <cell r="L183">
            <v>1.607802865929149</v>
          </cell>
          <cell r="M183">
            <v>1.607805783781884</v>
          </cell>
          <cell r="N183">
            <v>1.6078069860528599</v>
          </cell>
          <cell r="O183">
            <v>1.6078114488440447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1.5568124686142089</v>
          </cell>
          <cell r="E184">
            <v>1.7864445428138216</v>
          </cell>
          <cell r="F184">
            <v>1.7864463365587806</v>
          </cell>
          <cell r="G184">
            <v>1.7864433643390027</v>
          </cell>
          <cell r="H184">
            <v>1.7864442861962697</v>
          </cell>
          <cell r="I184">
            <v>1.7864451103448105</v>
          </cell>
          <cell r="J184">
            <v>1.7864485391736107</v>
          </cell>
          <cell r="K184">
            <v>1.7864492261041158</v>
          </cell>
          <cell r="L184">
            <v>1.7864476288101654</v>
          </cell>
          <cell r="M184">
            <v>1.7864508708687592</v>
          </cell>
          <cell r="N184">
            <v>1.7864522067254007</v>
          </cell>
          <cell r="O184">
            <v>1.7864571653822703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9.3728333423368906E-5</v>
          </cell>
          <cell r="E185">
            <v>1.46272521832592E-2</v>
          </cell>
          <cell r="F185">
            <v>1.24250166960546E-6</v>
          </cell>
          <cell r="G185">
            <v>3.1818934883542699E-4</v>
          </cell>
          <cell r="H185">
            <v>8.1108297920888001E-2</v>
          </cell>
          <cell r="I185">
            <v>3.2358914511948902E-2</v>
          </cell>
          <cell r="J185">
            <v>1.2572399103737901E-3</v>
          </cell>
          <cell r="K185">
            <v>8.09205282231934E-2</v>
          </cell>
          <cell r="L185">
            <v>2.6778293573932199E-2</v>
          </cell>
          <cell r="M185">
            <v>6.1818796737523399E-3</v>
          </cell>
          <cell r="N185">
            <v>7.5710458712561601E-2</v>
          </cell>
          <cell r="O185">
            <v>3.26790024073038E-2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9.9792784453703973E-2</v>
          </cell>
          <cell r="E186">
            <v>0.11441998671177277</v>
          </cell>
          <cell r="F186">
            <v>0.11442093151758798</v>
          </cell>
          <cell r="G186">
            <v>0.11473899026517899</v>
          </cell>
          <cell r="H186">
            <v>0.11480088309781414</v>
          </cell>
          <cell r="I186">
            <v>0.11372478462871573</v>
          </cell>
          <cell r="J186">
            <v>0.11472417046925525</v>
          </cell>
          <cell r="K186">
            <v>0.11453624376292718</v>
          </cell>
          <cell r="L186">
            <v>0.11376116914660916</v>
          </cell>
          <cell r="M186">
            <v>0.11388024707685637</v>
          </cell>
          <cell r="N186">
            <v>0.11451368654394656</v>
          </cell>
          <cell r="O186">
            <v>0.11457085782492824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3.3598510003159105E-4</v>
          </cell>
          <cell r="F187">
            <v>3.3602781233282289E-4</v>
          </cell>
          <cell r="G187">
            <v>2.9540447323027607E-4</v>
          </cell>
          <cell r="H187">
            <v>3.1435836270178147E-4</v>
          </cell>
          <cell r="I187">
            <v>3.1157800897215539E-4</v>
          </cell>
          <cell r="J187">
            <v>3.2126440455419036E-4</v>
          </cell>
          <cell r="K187">
            <v>2.3916614597534847E-4</v>
          </cell>
          <cell r="L187">
            <v>1.1190780018299347E-4</v>
          </cell>
          <cell r="M187">
            <v>1.5331741742963359E-4</v>
          </cell>
          <cell r="N187">
            <v>1.5455130133922194E-4</v>
          </cell>
          <cell r="O187">
            <v>1.590204166817669E-4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3.3598510003159105E-4</v>
          </cell>
          <cell r="F188">
            <v>3.3602781233282289E-4</v>
          </cell>
          <cell r="G188">
            <v>2.9540447323027607E-4</v>
          </cell>
          <cell r="H188">
            <v>3.1435836270178147E-4</v>
          </cell>
          <cell r="I188">
            <v>3.1157800897215539E-4</v>
          </cell>
          <cell r="J188">
            <v>3.2126440455419036E-4</v>
          </cell>
          <cell r="K188">
            <v>2.3916614597534847E-4</v>
          </cell>
          <cell r="L188">
            <v>1.1190780018299347E-4</v>
          </cell>
          <cell r="M188">
            <v>1.5331741742963359E-4</v>
          </cell>
          <cell r="N188">
            <v>1.5455130133922194E-4</v>
          </cell>
          <cell r="O188">
            <v>1.590204166817669E-4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1.9635020187048699E-5</v>
          </cell>
          <cell r="F189">
            <v>1.60786019736213E-8</v>
          </cell>
          <cell r="G189">
            <v>2.1866189468169602E-8</v>
          </cell>
          <cell r="H189">
            <v>2.5823784774672201E-8</v>
          </cell>
          <cell r="I189">
            <v>4.0735444380238797E-8</v>
          </cell>
          <cell r="J189">
            <v>2.6469047510559001E-8</v>
          </cell>
          <cell r="K189">
            <v>5.0021542736684303E-7</v>
          </cell>
          <cell r="L189">
            <v>6.2198157773150896E-6</v>
          </cell>
          <cell r="M189">
            <v>1.27017748761767E-7</v>
          </cell>
          <cell r="N189">
            <v>2.9159368176799899E-6</v>
          </cell>
          <cell r="O189">
            <v>2.8175495109033901E-8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1.9635020187048699E-5</v>
          </cell>
          <cell r="F190">
            <v>1.9651098789022398E-5</v>
          </cell>
          <cell r="G190">
            <v>1.96729649784905E-5</v>
          </cell>
          <cell r="H190">
            <v>1.9698788763265199E-5</v>
          </cell>
          <cell r="I190">
            <v>1.9739524207645399E-5</v>
          </cell>
          <cell r="J190">
            <v>1.9765993255156001E-5</v>
          </cell>
          <cell r="K190">
            <v>1.38821338827119E-5</v>
          </cell>
          <cell r="L190">
            <v>6.8339397296257197E-6</v>
          </cell>
          <cell r="M190">
            <v>6.9400772301091703E-6</v>
          </cell>
          <cell r="N190">
            <v>9.8283870888538596E-6</v>
          </cell>
          <cell r="O190">
            <v>9.8176303137432799E-6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1.3910673628416713E-4</v>
          </cell>
          <cell r="F191">
            <v>1.3954024738283761E-4</v>
          </cell>
          <cell r="G191">
            <v>9.8739050489056733E-5</v>
          </cell>
          <cell r="H191">
            <v>1.1768065404225824E-4</v>
          </cell>
          <cell r="I191">
            <v>1.1469730198578375E-4</v>
          </cell>
          <cell r="J191">
            <v>1.244132251946721E-4</v>
          </cell>
          <cell r="K191">
            <v>1.2178998856625853E-4</v>
          </cell>
          <cell r="L191">
            <v>7.1200646474023872E-5</v>
          </cell>
          <cell r="M191">
            <v>1.1274276439922443E-4</v>
          </cell>
          <cell r="N191">
            <v>1.1013120978118829E-4</v>
          </cell>
          <cell r="O191">
            <v>1.1924184247422587E-4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1.3910673628416713E-4</v>
          </cell>
          <cell r="F192">
            <v>1.3954024738283761E-4</v>
          </cell>
          <cell r="G192">
            <v>9.8739050489056733E-5</v>
          </cell>
          <cell r="H192">
            <v>1.1768065404225824E-4</v>
          </cell>
          <cell r="I192">
            <v>1.1469730198578375E-4</v>
          </cell>
          <cell r="J192">
            <v>1.244132251946721E-4</v>
          </cell>
          <cell r="K192">
            <v>1.2178998856625853E-4</v>
          </cell>
          <cell r="L192">
            <v>7.1200646474023872E-5</v>
          </cell>
          <cell r="M192">
            <v>1.1274276439922443E-4</v>
          </cell>
          <cell r="N192">
            <v>1.1013120978118829E-4</v>
          </cell>
          <cell r="O192">
            <v>1.1924184247422587E-4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5.7323591619381296E-6</v>
          </cell>
          <cell r="F193">
            <v>1.7669250159297401E-8</v>
          </cell>
          <cell r="G193">
            <v>2.49292008271324E-8</v>
          </cell>
          <cell r="H193">
            <v>2.4413773689719401E-8</v>
          </cell>
          <cell r="I193">
            <v>2.7798988909404701E-8</v>
          </cell>
          <cell r="J193">
            <v>2.6942394007078999E-8</v>
          </cell>
          <cell r="K193">
            <v>1.6001738657871E-6</v>
          </cell>
          <cell r="L193">
            <v>2.25217151578629E-6</v>
          </cell>
          <cell r="M193">
            <v>1.37654937809234E-7</v>
          </cell>
          <cell r="N193">
            <v>2.6430469335643402E-6</v>
          </cell>
          <cell r="O193">
            <v>2.97081854669715E-8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5.7323591619381296E-6</v>
          </cell>
          <cell r="F194">
            <v>5.7500284120974301E-6</v>
          </cell>
          <cell r="G194">
            <v>5.7749576129245599E-6</v>
          </cell>
          <cell r="H194">
            <v>5.7993713866142802E-6</v>
          </cell>
          <cell r="I194">
            <v>5.8271703755236803E-6</v>
          </cell>
          <cell r="J194">
            <v>5.8541127695307598E-6</v>
          </cell>
          <cell r="K194">
            <v>5.5904836282125701E-6</v>
          </cell>
          <cell r="L194">
            <v>3.9551048398838398E-6</v>
          </cell>
          <cell r="M194">
            <v>4.06915547598883E-6</v>
          </cell>
          <cell r="N194">
            <v>6.6877609195403697E-6</v>
          </cell>
          <cell r="O194">
            <v>6.6896978324210104E-6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5.9802467250048888E-5</v>
          </cell>
          <cell r="F195">
            <v>6.074686082417885E-5</v>
          </cell>
          <cell r="G195">
            <v>2.2933861160226671E-5</v>
          </cell>
          <cell r="H195">
            <v>4.1729969385943478E-5</v>
          </cell>
          <cell r="I195">
            <v>3.8555651012125209E-5</v>
          </cell>
          <cell r="J195">
            <v>4.8102432518467366E-5</v>
          </cell>
          <cell r="K195">
            <v>5.4682271031790411E-5</v>
          </cell>
          <cell r="L195">
            <v>2.8162810558680992E-5</v>
          </cell>
          <cell r="M195">
            <v>6.6778731397882664E-5</v>
          </cell>
          <cell r="N195">
            <v>4.4880540900097299E-5</v>
          </cell>
          <cell r="O195">
            <v>7.4487081620604271E-5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5.9802467250048888E-5</v>
          </cell>
          <cell r="F196">
            <v>6.074686082417885E-5</v>
          </cell>
          <cell r="G196">
            <v>2.2933861160226671E-5</v>
          </cell>
          <cell r="H196">
            <v>4.1729969385943478E-5</v>
          </cell>
          <cell r="I196">
            <v>3.8555651012125209E-5</v>
          </cell>
          <cell r="J196">
            <v>4.8102432518467366E-5</v>
          </cell>
          <cell r="K196">
            <v>5.4682271031790411E-5</v>
          </cell>
          <cell r="L196">
            <v>2.8162810558680992E-5</v>
          </cell>
          <cell r="M196">
            <v>6.6778731397882664E-5</v>
          </cell>
          <cell r="N196">
            <v>4.4880540900097299E-5</v>
          </cell>
          <cell r="O196">
            <v>7.4487081620604271E-5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1.31363959298701E-7</v>
          </cell>
          <cell r="F197">
            <v>3.3400288340452102E-8</v>
          </cell>
          <cell r="G197">
            <v>2.4346674069335701E-7</v>
          </cell>
          <cell r="H197">
            <v>1.5279339393582501E-8</v>
          </cell>
          <cell r="I197">
            <v>1.4665940309034499E-8</v>
          </cell>
          <cell r="J197">
            <v>1.5725332963463899E-8</v>
          </cell>
          <cell r="K197">
            <v>4.33626105151808E-7</v>
          </cell>
          <cell r="L197">
            <v>2.3837261601664401E-7</v>
          </cell>
          <cell r="M197">
            <v>9.5252993275237202E-8</v>
          </cell>
          <cell r="N197">
            <v>1.2713061952379499E-6</v>
          </cell>
          <cell r="O197">
            <v>3.2562591398099103E-8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1.31363959298701E-7</v>
          </cell>
          <cell r="F198">
            <v>1.6476424763915301E-7</v>
          </cell>
          <cell r="G198">
            <v>4.0823098833251102E-7</v>
          </cell>
          <cell r="H198">
            <v>4.2351032772609298E-7</v>
          </cell>
          <cell r="I198">
            <v>4.3817626803512798E-7</v>
          </cell>
          <cell r="J198">
            <v>4.5390160099859201E-7</v>
          </cell>
          <cell r="K198">
            <v>8.44816400830969E-7</v>
          </cell>
          <cell r="L198">
            <v>9.0595216625034705E-7</v>
          </cell>
          <cell r="M198">
            <v>8.1292232710977004E-7</v>
          </cell>
          <cell r="N198">
            <v>2.06935953642184E-6</v>
          </cell>
          <cell r="O198">
            <v>2.0868458340432001E-6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9.1578135944114933</v>
          </cell>
          <cell r="E199">
            <v>10.275912420878933</v>
          </cell>
          <cell r="F199">
            <v>10.275913364436684</v>
          </cell>
          <cell r="G199">
            <v>10.753284149069298</v>
          </cell>
          <cell r="H199">
            <v>16.881299134631572</v>
          </cell>
          <cell r="I199">
            <v>16.881305854626039</v>
          </cell>
          <cell r="J199">
            <v>21.442068096356895</v>
          </cell>
          <cell r="K199">
            <v>27.493955840119742</v>
          </cell>
          <cell r="L199">
            <v>29.695723945337669</v>
          </cell>
          <cell r="M199">
            <v>30.036423478922586</v>
          </cell>
          <cell r="N199">
            <v>30.036446209291213</v>
          </cell>
          <cell r="O199">
            <v>30.036453597609874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2.8618166951533781</v>
          </cell>
          <cell r="E200">
            <v>3.1585795935211904</v>
          </cell>
          <cell r="F200">
            <v>3.0827740093310054</v>
          </cell>
          <cell r="G200">
            <v>3.1019088891546045</v>
          </cell>
          <cell r="H200">
            <v>4.7110602236181114</v>
          </cell>
          <cell r="I200">
            <v>4.5625150958448755</v>
          </cell>
          <cell r="J200">
            <v>5.6426494990412897</v>
          </cell>
          <cell r="K200">
            <v>7.0497322666973696</v>
          </cell>
          <cell r="L200">
            <v>7.6142881911122302</v>
          </cell>
          <cell r="M200">
            <v>7.7016470458775901</v>
          </cell>
          <cell r="N200">
            <v>7.7016528741772348</v>
          </cell>
          <cell r="O200">
            <v>7.7016547686179182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9.1578135944114933</v>
          </cell>
          <cell r="E201">
            <v>10.275912420878933</v>
          </cell>
          <cell r="F201">
            <v>10.275913364436684</v>
          </cell>
          <cell r="G201">
            <v>10.753284149069298</v>
          </cell>
          <cell r="H201">
            <v>16.881299134631572</v>
          </cell>
          <cell r="I201">
            <v>16.881305854626039</v>
          </cell>
          <cell r="J201">
            <v>21.442068096356895</v>
          </cell>
          <cell r="K201">
            <v>27.493955840119742</v>
          </cell>
          <cell r="L201">
            <v>29.695723945337669</v>
          </cell>
          <cell r="M201">
            <v>30.036423478922586</v>
          </cell>
          <cell r="N201">
            <v>30.036446209291213</v>
          </cell>
          <cell r="O201">
            <v>30.036453597609874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8.0710960727798794E-8</v>
          </cell>
          <cell r="E202">
            <v>9.0328778527776807E-2</v>
          </cell>
          <cell r="F202">
            <v>1.7077686474354201E-5</v>
          </cell>
          <cell r="G202">
            <v>3.8578677510131297E-2</v>
          </cell>
          <cell r="H202">
            <v>1.0894910916484799</v>
          </cell>
          <cell r="I202">
            <v>0.24309557716847799</v>
          </cell>
          <cell r="J202">
            <v>0.39970549980730202</v>
          </cell>
          <cell r="K202">
            <v>1.58302538755449</v>
          </cell>
          <cell r="L202">
            <v>0.43621387356327301</v>
          </cell>
          <cell r="M202">
            <v>0.41151691510258998</v>
          </cell>
          <cell r="N202">
            <v>1.44608396553051</v>
          </cell>
          <cell r="O202">
            <v>0.57540297119116901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0.73983800863632565</v>
          </cell>
          <cell r="E203">
            <v>0.83016675311425003</v>
          </cell>
          <cell r="F203">
            <v>0.83018365669235317</v>
          </cell>
          <cell r="G203">
            <v>0.86876230127192544</v>
          </cell>
          <cell r="H203">
            <v>1.3662312928247522</v>
          </cell>
          <cell r="I203">
            <v>1.3638291900689201</v>
          </cell>
          <cell r="J203">
            <v>1.7322920267757322</v>
          </cell>
          <cell r="K203">
            <v>2.2258261987985031</v>
          </cell>
          <cell r="L203">
            <v>2.4033380217993416</v>
          </cell>
          <cell r="M203">
            <v>2.43075589083911</v>
          </cell>
          <cell r="N203">
            <v>2.4359171325411166</v>
          </cell>
          <cell r="O203">
            <v>2.4330035833691013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3.2398981697385918</v>
          </cell>
          <cell r="E204">
            <v>3.6354602731802679</v>
          </cell>
          <cell r="F204">
            <v>4.9679080947016629</v>
          </cell>
          <cell r="G204">
            <v>7.4815547465458261</v>
          </cell>
          <cell r="H204">
            <v>11.588885023760801</v>
          </cell>
          <cell r="I204">
            <v>9.6856887543137216</v>
          </cell>
          <cell r="J204">
            <v>12.737372384537112</v>
          </cell>
          <cell r="K204">
            <v>16.610793391035379</v>
          </cell>
          <cell r="L204">
            <v>16.998121321997623</v>
          </cell>
          <cell r="M204">
            <v>16.883979092813966</v>
          </cell>
          <cell r="N204">
            <v>16.856545436993077</v>
          </cell>
          <cell r="O204">
            <v>19.077443622929898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1.1489000601909907</v>
          </cell>
          <cell r="E205">
            <v>1.2864332176858693</v>
          </cell>
          <cell r="F205">
            <v>1.752348534286301</v>
          </cell>
          <cell r="G205">
            <v>2.6251069286125714</v>
          </cell>
          <cell r="H205">
            <v>3.9552508613518094</v>
          </cell>
          <cell r="I205">
            <v>3.2178367954530658</v>
          </cell>
          <cell r="J205">
            <v>4.1557495544982475</v>
          </cell>
          <cell r="K205">
            <v>5.3239722407164694</v>
          </cell>
          <cell r="L205">
            <v>5.448115808332564</v>
          </cell>
          <cell r="M205">
            <v>5.4115317605172963</v>
          </cell>
          <cell r="N205">
            <v>5.402738922113163</v>
          </cell>
          <cell r="O205">
            <v>6.1145652637595767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1.9599530301519399E-6</v>
          </cell>
          <cell r="E206">
            <v>3.2772999801534697E-2</v>
          </cell>
          <cell r="F206">
            <v>9.3429952563206201E-2</v>
          </cell>
          <cell r="G206">
            <v>0.17181172608128001</v>
          </cell>
          <cell r="H206">
            <v>0.45375322056088202</v>
          </cell>
          <cell r="I206">
            <v>4.7701835258203498E-2</v>
          </cell>
          <cell r="J206">
            <v>0.36689638212483999</v>
          </cell>
          <cell r="K206">
            <v>0.72075923861804303</v>
          </cell>
          <cell r="L206">
            <v>0.115453191403442</v>
          </cell>
          <cell r="M206">
            <v>0.31781612990029101</v>
          </cell>
          <cell r="N206">
            <v>0.62782073761777901</v>
          </cell>
          <cell r="O206">
            <v>0.34592858156331902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0.21335462237227115</v>
          </cell>
          <cell r="E207">
            <v>0.24612752932456619</v>
          </cell>
          <cell r="F207">
            <v>0.33955730621963504</v>
          </cell>
          <cell r="G207">
            <v>0.51136895650043257</v>
          </cell>
          <cell r="H207">
            <v>0.79111542609146313</v>
          </cell>
          <cell r="I207">
            <v>0.6601998015022662</v>
          </cell>
          <cell r="J207">
            <v>0.86835122780644947</v>
          </cell>
          <cell r="K207">
            <v>1.1353570289787582</v>
          </cell>
          <cell r="L207">
            <v>1.1618259418011878</v>
          </cell>
          <cell r="M207">
            <v>1.1540281153698764</v>
          </cell>
          <cell r="N207">
            <v>1.1521515040066157</v>
          </cell>
          <cell r="O207">
            <v>1.2915650436515866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5.6086522969486738</v>
          </cell>
          <cell r="E208">
            <v>6.0095258428575349</v>
          </cell>
          <cell r="F208">
            <v>6.1300427323495388</v>
          </cell>
          <cell r="G208">
            <v>7.7047367771138511</v>
          </cell>
          <cell r="H208">
            <v>6.9786697079395434</v>
          </cell>
          <cell r="I208">
            <v>10.813480162604128</v>
          </cell>
          <cell r="J208">
            <v>13.59416568308202</v>
          </cell>
          <cell r="K208">
            <v>13.851411336117739</v>
          </cell>
          <cell r="L208">
            <v>13.706017169410654</v>
          </cell>
          <cell r="M208">
            <v>13.556440744828421</v>
          </cell>
          <cell r="N208">
            <v>14.166713681046017</v>
          </cell>
          <cell r="O208">
            <v>14.189982238435647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2.7531258370854264E-5</v>
          </cell>
          <cell r="F209">
            <v>3.6422637151895007E-3</v>
          </cell>
          <cell r="G209">
            <v>1.680232506558397E-4</v>
          </cell>
          <cell r="H209">
            <v>9.6077479391509563E-4</v>
          </cell>
          <cell r="I209">
            <v>2.4443439624648729E-2</v>
          </cell>
          <cell r="J209">
            <v>4.0513548842629407E-2</v>
          </cell>
          <cell r="K209">
            <v>5.0102604621446105E-2</v>
          </cell>
          <cell r="L209">
            <v>3.1622210231035591E-2</v>
          </cell>
          <cell r="M209">
            <v>5.5627593974659217E-2</v>
          </cell>
          <cell r="N209">
            <v>6.5780326519843127E-2</v>
          </cell>
          <cell r="O209">
            <v>8.759965591477549E-2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5.6086522969486738</v>
          </cell>
          <cell r="E210">
            <v>6.0095533741159075</v>
          </cell>
          <cell r="F210">
            <v>6.1336849960647291</v>
          </cell>
          <cell r="G210">
            <v>7.7049048003645115</v>
          </cell>
          <cell r="H210">
            <v>6.9796304827334543</v>
          </cell>
          <cell r="I210">
            <v>10.837923602228777</v>
          </cell>
          <cell r="J210">
            <v>13.634679231924657</v>
          </cell>
          <cell r="K210">
            <v>13.901513940739184</v>
          </cell>
          <cell r="L210">
            <v>13.737639379641681</v>
          </cell>
          <cell r="M210">
            <v>13.612068338803063</v>
          </cell>
          <cell r="N210">
            <v>14.232494007565865</v>
          </cell>
          <cell r="O210">
            <v>14.277581894350428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5.7968178585056788E-5</v>
          </cell>
          <cell r="F211">
            <v>5.8453622514087829E-5</v>
          </cell>
          <cell r="G211">
            <v>1.7252828172295943E-5</v>
          </cell>
          <cell r="H211">
            <v>3.585133079822971E-5</v>
          </cell>
          <cell r="I211">
            <v>3.2505297578470527E-5</v>
          </cell>
          <cell r="J211">
            <v>4.1873002693384473E-5</v>
          </cell>
          <cell r="K211">
            <v>4.3025852443753506E-5</v>
          </cell>
          <cell r="L211">
            <v>1.5795554273435685E-5</v>
          </cell>
          <cell r="M211">
            <v>5.5877244813345032E-5</v>
          </cell>
          <cell r="N211">
            <v>1.8369682524878222E-5</v>
          </cell>
          <cell r="O211">
            <v>6.351482014149793E-5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5.7968178585056788E-5</v>
          </cell>
          <cell r="F212">
            <v>5.8453622514087829E-5</v>
          </cell>
          <cell r="G212">
            <v>1.7252828172295943E-5</v>
          </cell>
          <cell r="H212">
            <v>3.585133079822971E-5</v>
          </cell>
          <cell r="I212">
            <v>3.2505297578470527E-5</v>
          </cell>
          <cell r="J212">
            <v>4.1873002693384473E-5</v>
          </cell>
          <cell r="K212">
            <v>4.3025852443753506E-5</v>
          </cell>
          <cell r="L212">
            <v>1.5795554273435685E-5</v>
          </cell>
          <cell r="M212">
            <v>5.5877244813345032E-5</v>
          </cell>
          <cell r="N212">
            <v>1.8369682524878222E-5</v>
          </cell>
          <cell r="O212">
            <v>6.351482014149793E-5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/>
          <cell r="F213"/>
          <cell r="G213"/>
          <cell r="H213"/>
          <cell r="I213"/>
          <cell r="J213"/>
          <cell r="L213">
            <v>1.06363669239556E-8</v>
          </cell>
          <cell r="M213">
            <v>1.4960567707818501E-8</v>
          </cell>
          <cell r="N213">
            <v>1.4963848247511299E-7</v>
          </cell>
          <cell r="O213">
            <v>1.7222071878549901E-8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/>
          <cell r="F214"/>
          <cell r="G214"/>
          <cell r="H214"/>
          <cell r="I214"/>
          <cell r="J214"/>
          <cell r="K214"/>
          <cell r="L214">
            <v>1.06363669239556E-8</v>
          </cell>
          <cell r="M214">
            <v>2.5596934631773999E-8</v>
          </cell>
          <cell r="N214">
            <v>1.7523541710688701E-7</v>
          </cell>
          <cell r="O214">
            <v>1.92457488985437E-7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4.2612167871553295</v>
          </cell>
          <cell r="E215">
            <v>4.6176544875545753</v>
          </cell>
          <cell r="F215">
            <v>4.8269576874105091</v>
          </cell>
          <cell r="G215">
            <v>5.2001293904422239</v>
          </cell>
          <cell r="H215">
            <v>5.2001404861676619</v>
          </cell>
          <cell r="I215">
            <v>5.2001512483434258</v>
          </cell>
          <cell r="J215">
            <v>5.2001690594356669</v>
          </cell>
          <cell r="K215">
            <v>10.384636230713843</v>
          </cell>
          <cell r="L215">
            <v>10.384629964639638</v>
          </cell>
          <cell r="M215">
            <v>10.384637224254492</v>
          </cell>
          <cell r="N215">
            <v>10.384640707323566</v>
          </cell>
          <cell r="O215">
            <v>10.866682795700816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4.2612167871553295</v>
          </cell>
          <cell r="E216">
            <v>4.6176544875545753</v>
          </cell>
          <cell r="F216">
            <v>4.8269576874105091</v>
          </cell>
          <cell r="G216">
            <v>5.2001293904422239</v>
          </cell>
          <cell r="H216">
            <v>5.2001404861676619</v>
          </cell>
          <cell r="I216">
            <v>5.2001512483434258</v>
          </cell>
          <cell r="J216">
            <v>5.2001690594356669</v>
          </cell>
          <cell r="K216">
            <v>10.384636230713843</v>
          </cell>
          <cell r="L216">
            <v>10.384629964639638</v>
          </cell>
          <cell r="M216">
            <v>10.384637224254492</v>
          </cell>
          <cell r="N216">
            <v>10.384640707323566</v>
          </cell>
          <cell r="O216">
            <v>10.866682795700816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1.3316302459860412</v>
          </cell>
          <cell r="E217">
            <v>1.4252020023316601</v>
          </cell>
          <cell r="F217">
            <v>1.4627144507304568</v>
          </cell>
          <cell r="G217">
            <v>1.5294498207182987</v>
          </cell>
          <cell r="H217">
            <v>1.4857544246193333</v>
          </cell>
          <cell r="I217">
            <v>1.4444864578731731</v>
          </cell>
          <cell r="J217">
            <v>1.4054510971447749</v>
          </cell>
          <cell r="K217">
            <v>2.7327990080825919</v>
          </cell>
          <cell r="L217">
            <v>2.7327973591156938</v>
          </cell>
          <cell r="M217">
            <v>2.7327992695406551</v>
          </cell>
          <cell r="N217">
            <v>2.732800186137776</v>
          </cell>
          <cell r="O217">
            <v>2.8596533672896913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7.2952284002053699E-8</v>
          </cell>
          <cell r="E218">
            <v>1.36878434659783E-7</v>
          </cell>
          <cell r="F218">
            <v>2.13775620608619E-7</v>
          </cell>
          <cell r="G218">
            <v>6.5959490684421704E-7</v>
          </cell>
          <cell r="H218">
            <v>0.29570230972079797</v>
          </cell>
          <cell r="I218">
            <v>0.11166807807359</v>
          </cell>
          <cell r="J218">
            <v>5.3785337882833102E-5</v>
          </cell>
          <cell r="K218">
            <v>0.70316036310977803</v>
          </cell>
          <cell r="L218">
            <v>9.1513857916748501E-2</v>
          </cell>
          <cell r="M218">
            <v>1.14288203705908E-2</v>
          </cell>
          <cell r="N218">
            <v>0.60767157483036005</v>
          </cell>
          <cell r="O218">
            <v>0.23075695230534601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0.430617386406072</v>
          </cell>
          <cell r="E219">
            <v>0.43061630884793134</v>
          </cell>
          <cell r="F219">
            <v>0.43061521641938383</v>
          </cell>
          <cell r="G219">
            <v>0.43061567004628376</v>
          </cell>
          <cell r="H219">
            <v>0.40737596892308908</v>
          </cell>
          <cell r="I219">
            <v>0.40737044684772766</v>
          </cell>
          <cell r="J219">
            <v>0.40742385910162315</v>
          </cell>
          <cell r="K219">
            <v>0.81488166201646528</v>
          </cell>
          <cell r="L219">
            <v>0.8118780412334482</v>
          </cell>
          <cell r="M219">
            <v>0.80610239130443684</v>
          </cell>
          <cell r="N219">
            <v>0.80614699957846492</v>
          </cell>
          <cell r="O219">
            <v>0.84985644172602515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6.8494671121436798E-2</v>
          </cell>
          <cell r="E220">
            <v>0.16992538587004</v>
          </cell>
          <cell r="F220">
            <v>7.9691091400555664E-3</v>
          </cell>
          <cell r="G220">
            <v>0.16858573852559899</v>
          </cell>
          <cell r="H220">
            <v>0.10747132677405807</v>
          </cell>
          <cell r="I220"/>
          <cell r="J220"/>
          <cell r="L220">
            <v>5.3709273718666427E-3</v>
          </cell>
          <cell r="M220">
            <v>4.841469106795007E-3</v>
          </cell>
          <cell r="N220">
            <v>0.16795675726881071</v>
          </cell>
          <cell r="O220">
            <v>0.16475327812924345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2.0087263013174972E-3</v>
          </cell>
          <cell r="E221">
            <v>1.5499866087513227E-3</v>
          </cell>
          <cell r="F221">
            <v>7.2950854139713266E-4</v>
          </cell>
          <cell r="G221">
            <v>2.3891342499415876E-3</v>
          </cell>
          <cell r="H221">
            <v>6.37098390630636E-2</v>
          </cell>
          <cell r="I221"/>
          <cell r="J221"/>
          <cell r="L221">
            <v>1.2831036104844944E-3</v>
          </cell>
          <cell r="M221">
            <v>1.7434980907229238E-3</v>
          </cell>
          <cell r="N221">
            <v>2.7035515938484398E-3</v>
          </cell>
          <cell r="O221">
            <v>4.9212173482005633E-3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7.0503397422754396E-2</v>
          </cell>
          <cell r="E222">
            <v>0.17147537247879149</v>
          </cell>
          <cell r="F222">
            <v>8.6874445180601407E-3</v>
          </cell>
          <cell r="G222">
            <v>0.17096972748565673</v>
          </cell>
          <cell r="H222">
            <v>0.17117250723953156</v>
          </cell>
          <cell r="I222"/>
          <cell r="J222"/>
          <cell r="K222"/>
          <cell r="L222">
            <v>6.6458963868917739E-3</v>
          </cell>
          <cell r="M222">
            <v>6.5723771720208853E-3</v>
          </cell>
          <cell r="N222">
            <v>0.17064580877270533</v>
          </cell>
          <cell r="O222">
            <v>0.16965432191533172</v>
          </cell>
        </row>
        <row r="223">
          <cell r="A223" t="str">
            <v>RHNS-SHELCBR</v>
          </cell>
          <cell r="B223" t="str">
            <v>VAR_fout</v>
          </cell>
          <cell r="C223" t="str">
            <v>RHNS-SHAELCB</v>
          </cell>
          <cell r="D223"/>
          <cell r="E223">
            <v>6.9062511711071459E-2</v>
          </cell>
          <cell r="F223">
            <v>7.2881601394962761E-2</v>
          </cell>
          <cell r="G223">
            <v>1.66055250923034E-3</v>
          </cell>
          <cell r="H223">
            <v>1.0794782942204399E-3</v>
          </cell>
          <cell r="I223">
            <v>4.301816835707192E-4</v>
          </cell>
          <cell r="J223">
            <v>8.8953933115329582E-4</v>
          </cell>
          <cell r="K223">
            <v>1.5607008557549046E-3</v>
          </cell>
          <cell r="L223">
            <v>1.2010177739704825E-3</v>
          </cell>
          <cell r="M223">
            <v>2.0464906100254531E-3</v>
          </cell>
          <cell r="N223">
            <v>1.9086665937889697E-3</v>
          </cell>
          <cell r="O223">
            <v>2.8615832728283467E-3</v>
          </cell>
        </row>
        <row r="224">
          <cell r="A224" t="str">
            <v>RHNS-SHELCBR</v>
          </cell>
          <cell r="B224" t="str">
            <v>VAR_fin</v>
          </cell>
          <cell r="C224" t="str">
            <v>RHNS_ELC</v>
          </cell>
          <cell r="D224"/>
          <cell r="E224">
            <v>7.2697380748496299E-2</v>
          </cell>
          <cell r="F224">
            <v>7.6717475152592349E-2</v>
          </cell>
          <cell r="G224">
            <v>1.7479500097161477E-3</v>
          </cell>
          <cell r="H224">
            <v>1.1362929412846753E-3</v>
          </cell>
          <cell r="I224">
            <v>4.5282282481128342E-4</v>
          </cell>
          <cell r="J224">
            <v>9.363571906876797E-4</v>
          </cell>
          <cell r="K224">
            <v>1.6428430060577933E-3</v>
          </cell>
          <cell r="L224">
            <v>1.2642292357584021E-3</v>
          </cell>
          <cell r="M224">
            <v>2.1542006421320543E-3</v>
          </cell>
          <cell r="N224">
            <v>2.0091227303041768E-3</v>
          </cell>
          <cell r="O224">
            <v>3.0121929187666798E-3</v>
          </cell>
        </row>
        <row r="225">
          <cell r="A225" t="str">
            <v>RHNS-SHELCBR</v>
          </cell>
          <cell r="B225" t="str">
            <v>VAR_ncap</v>
          </cell>
          <cell r="C225" t="str">
            <v>-</v>
          </cell>
          <cell r="D225"/>
          <cell r="E225">
            <v>5.41357191059202E-3</v>
          </cell>
          <cell r="F225"/>
          <cell r="G225"/>
          <cell r="H225">
            <v>5.5921465853524202E-5</v>
          </cell>
          <cell r="I225"/>
          <cell r="J225">
            <v>1.3014860529069101E-4</v>
          </cell>
          <cell r="L225">
            <v>4.37893811090074E-5</v>
          </cell>
          <cell r="M225">
            <v>2.1699659060784801E-4</v>
          </cell>
          <cell r="N225">
            <v>3.7993961240435099E-6</v>
          </cell>
          <cell r="O225">
            <v>1.6056390393688101E-4</v>
          </cell>
        </row>
        <row r="226">
          <cell r="A226" t="str">
            <v>RHNS-SHELCBR</v>
          </cell>
          <cell r="B226" t="str">
            <v>VAR_cap</v>
          </cell>
          <cell r="C226" t="str">
            <v>-</v>
          </cell>
          <cell r="D226"/>
          <cell r="E226">
            <v>5.41357191059202E-3</v>
          </cell>
          <cell r="F226">
            <v>5.4128333282094576E-3</v>
          </cell>
          <cell r="G226">
            <v>2.2657746321992026E-4</v>
          </cell>
          <cell r="H226">
            <v>1.4322071555174015E-4</v>
          </cell>
          <cell r="I226">
            <v>5.5731330572070814E-5</v>
          </cell>
          <cell r="J226">
            <v>1.302620752338614E-4</v>
          </cell>
          <cell r="K226">
            <v>1.3004317991737493E-4</v>
          </cell>
          <cell r="L226">
            <v>1.5624583742014568E-4</v>
          </cell>
          <cell r="M226">
            <v>2.6045991169127677E-4</v>
          </cell>
          <cell r="N226">
            <v>2.4882440236511201E-4</v>
          </cell>
          <cell r="O226">
            <v>3.8021857627131087E-4</v>
          </cell>
        </row>
        <row r="227">
          <cell r="A227" t="str">
            <v>ITOT-SWHSTG-SOL</v>
          </cell>
          <cell r="B227" t="str">
            <v>VAR_fout</v>
          </cell>
          <cell r="C227" t="str">
            <v>ITOT-SWHASOL</v>
          </cell>
          <cell r="D227">
            <v>1.2483428739853603E-4</v>
          </cell>
          <cell r="E227">
            <v>1.3040300120947102E-4</v>
          </cell>
          <cell r="F227">
            <v>3.5695873004414769E-4</v>
          </cell>
          <cell r="G227">
            <v>3.1240390320241135E-4</v>
          </cell>
          <cell r="H227">
            <v>4.1194714417986235E-4</v>
          </cell>
          <cell r="I227">
            <v>1.5190199744385291E-3</v>
          </cell>
          <cell r="J227">
            <v>1.2838803354420735E-3</v>
          </cell>
          <cell r="K227">
            <v>6.3992807473722639E-4</v>
          </cell>
          <cell r="L227">
            <v>9.1281817354870354E-4</v>
          </cell>
          <cell r="M227">
            <v>9.0634499692059198E-4</v>
          </cell>
          <cell r="N227">
            <v>1.4511629670971018E-3</v>
          </cell>
          <cell r="O227">
            <v>1.583793238014278E-3</v>
          </cell>
        </row>
        <row r="228">
          <cell r="A228" t="str">
            <v>ITOT-SWHSTG-SOL</v>
          </cell>
          <cell r="B228" t="str">
            <v>VAR_fin</v>
          </cell>
          <cell r="C228" t="str">
            <v>ITOT-SWHASOL</v>
          </cell>
          <cell r="D228">
            <v>1.0614420749197356E-4</v>
          </cell>
          <cell r="E228">
            <v>1.2147288104986669E-4</v>
          </cell>
          <cell r="F228">
            <v>4.024586275557455E-4</v>
          </cell>
          <cell r="G228">
            <v>3.4062691264960602E-4</v>
          </cell>
          <cell r="H228">
            <v>4.503096679840372E-4</v>
          </cell>
          <cell r="I228">
            <v>1.7384351764064194E-3</v>
          </cell>
          <cell r="J228">
            <v>1.4229303125240073E-3</v>
          </cell>
          <cell r="K228">
            <v>6.5996731035942795E-4</v>
          </cell>
          <cell r="L228">
            <v>9.8401872215824523E-4</v>
          </cell>
          <cell r="M228">
            <v>9.3165523284934135E-4</v>
          </cell>
          <cell r="N228">
            <v>1.5700631902381386E-3</v>
          </cell>
          <cell r="O228">
            <v>1.60036089787139E-3</v>
          </cell>
        </row>
        <row r="229">
          <cell r="A229" t="str">
            <v>ITOT-SWHSTG-SOL</v>
          </cell>
          <cell r="B229" t="str">
            <v>VAR_ncap</v>
          </cell>
          <cell r="C229" t="str">
            <v>-</v>
          </cell>
          <cell r="D229">
            <v>1.53393338889997E-5</v>
          </cell>
          <cell r="E229">
            <v>2.02453139984688E-8</v>
          </cell>
          <cell r="F229">
            <v>2.14429665405143E-5</v>
          </cell>
          <cell r="G229">
            <v>4.2863271901624499E-5</v>
          </cell>
          <cell r="H229">
            <v>4.27596335892446E-4</v>
          </cell>
          <cell r="I229">
            <v>6.0324837381508501E-5</v>
          </cell>
          <cell r="J229">
            <v>2.1778769165719199E-7</v>
          </cell>
          <cell r="K229">
            <v>4.4043962697898803E-8</v>
          </cell>
          <cell r="L229">
            <v>8.2770827556282895E-5</v>
          </cell>
          <cell r="M229">
            <v>5.4720576167844602E-8</v>
          </cell>
          <cell r="N229">
            <v>8.2577214236899304E-5</v>
          </cell>
          <cell r="O229">
            <v>2.9102990456598202E-7</v>
          </cell>
        </row>
        <row r="230">
          <cell r="A230" t="str">
            <v>ITOT-SWHSTG-SOL</v>
          </cell>
          <cell r="B230" t="str">
            <v>VAR_cap</v>
          </cell>
          <cell r="C230" t="str">
            <v>-</v>
          </cell>
          <cell r="D230">
            <v>1.53393338889997E-5</v>
          </cell>
          <cell r="E230">
            <v>1.53595792029981E-5</v>
          </cell>
          <cell r="F230">
            <v>3.6802545743512397E-5</v>
          </cell>
          <cell r="G230">
            <v>7.9665817645136903E-5</v>
          </cell>
          <cell r="H230">
            <v>4.9589096561729502E-4</v>
          </cell>
          <cell r="I230">
            <v>5.2713279962553195E-4</v>
          </cell>
          <cell r="J230">
            <v>4.8813896096561198E-4</v>
          </cell>
          <cell r="K230">
            <v>6.0586669035863601E-5</v>
          </cell>
          <cell r="L230">
            <v>9.22729605995934E-5</v>
          </cell>
          <cell r="M230">
            <v>8.2869592095148703E-5</v>
          </cell>
          <cell r="N230">
            <v>1.3917107802426801E-4</v>
          </cell>
          <cell r="O230">
            <v>8.2922964717633107E-5</v>
          </cell>
        </row>
        <row r="231">
          <cell r="A231" t="str">
            <v>RHES-SHLTHCHPNGA</v>
          </cell>
          <cell r="B231" t="str">
            <v>VAR_fout</v>
          </cell>
          <cell r="C231" t="str">
            <v>RHES-SHLTHC-NGA</v>
          </cell>
          <cell r="D231">
            <v>3.0221694557602347E-2</v>
          </cell>
          <cell r="E231">
            <v>2.1549653930256053E-4</v>
          </cell>
          <cell r="F231">
            <v>8.3682629038410745E-3</v>
          </cell>
          <cell r="G231">
            <v>7.7417200700549207E-3</v>
          </cell>
          <cell r="H231">
            <v>7.1485333835079297E-3</v>
          </cell>
          <cell r="I231">
            <v>3.6738128685066896E-3</v>
          </cell>
          <cell r="J231"/>
          <cell r="L231">
            <v>3.3286587219910953E-3</v>
          </cell>
          <cell r="M231">
            <v>4.8448422820771735E-3</v>
          </cell>
          <cell r="N231">
            <v>8.3396587265244081E-3</v>
          </cell>
          <cell r="O231">
            <v>9.0001883000932186E-3</v>
          </cell>
        </row>
        <row r="232">
          <cell r="A232" t="str">
            <v>RHES-SHLTHCHPNGA</v>
          </cell>
          <cell r="B232" t="str">
            <v>VAR_fin</v>
          </cell>
          <cell r="C232" t="str">
            <v>RHESLTHCHPC</v>
          </cell>
          <cell r="D232">
            <v>3.0221694557602347E-2</v>
          </cell>
          <cell r="E232">
            <v>2.1549653930256053E-4</v>
          </cell>
          <cell r="F232">
            <v>8.3682629038410745E-3</v>
          </cell>
          <cell r="G232">
            <v>7.7417200700549207E-3</v>
          </cell>
          <cell r="H232">
            <v>7.1485333835079297E-3</v>
          </cell>
          <cell r="I232">
            <v>3.6738128685066896E-3</v>
          </cell>
          <cell r="J232"/>
          <cell r="L232">
            <v>3.3286587219910953E-3</v>
          </cell>
          <cell r="M232">
            <v>4.8448422820771735E-3</v>
          </cell>
          <cell r="N232">
            <v>8.3396587265244081E-3</v>
          </cell>
          <cell r="O232">
            <v>9.0001883000932186E-3</v>
          </cell>
        </row>
        <row r="233">
          <cell r="A233" t="str">
            <v>RHES-SHLTHCHPNGA</v>
          </cell>
          <cell r="B233" t="str">
            <v>VAR_fin</v>
          </cell>
          <cell r="C233" t="str">
            <v>RHES_LTH_CHPNGA_ON</v>
          </cell>
          <cell r="D233">
            <v>3.0526964199598359E-2</v>
          </cell>
          <cell r="E233">
            <v>2.1767327202278853E-4</v>
          </cell>
          <cell r="F233">
            <v>8.4527908119606913E-3</v>
          </cell>
          <cell r="G233">
            <v>7.8199192626817338E-3</v>
          </cell>
          <cell r="H233">
            <v>7.2207407914221524E-3</v>
          </cell>
          <cell r="I233">
            <v>3.7109220894006945E-3</v>
          </cell>
          <cell r="J233"/>
          <cell r="L233">
            <v>3.3622815373647434E-3</v>
          </cell>
          <cell r="M233">
            <v>4.8937800829062308E-3</v>
          </cell>
          <cell r="N233">
            <v>8.4238977035599998E-3</v>
          </cell>
          <cell r="O233">
            <v>9.0910992930234528E-3</v>
          </cell>
        </row>
        <row r="234">
          <cell r="A234" t="str">
            <v>RHES-SHLTHCHPNGA</v>
          </cell>
          <cell r="B234" t="str">
            <v>VAR_ncap</v>
          </cell>
          <cell r="C234" t="str">
            <v>-</v>
          </cell>
          <cell r="D234"/>
          <cell r="E234">
            <v>1.9886729411103101E-5</v>
          </cell>
          <cell r="F234">
            <v>1.1014390342692899E-3</v>
          </cell>
          <cell r="G234">
            <v>6.9454085163959804E-4</v>
          </cell>
          <cell r="H234">
            <v>5.2810218414221701E-4</v>
          </cell>
          <cell r="I234">
            <v>2.37343858290425E-4</v>
          </cell>
          <cell r="J234">
            <v>1.0510528109725E-6</v>
          </cell>
          <cell r="K234">
            <v>1.1847702960632701E-6</v>
          </cell>
          <cell r="L234">
            <v>3.26125159266275E-4</v>
          </cell>
          <cell r="M234">
            <v>3.7854622212355398E-4</v>
          </cell>
          <cell r="N234">
            <v>5.8241788365034095E-4</v>
          </cell>
          <cell r="O234">
            <v>6.2000693555768296E-4</v>
          </cell>
        </row>
        <row r="235">
          <cell r="A235" t="str">
            <v>RHES-SHLTHCHPNGA</v>
          </cell>
          <cell r="B235" t="str">
            <v>VAR_cap</v>
          </cell>
          <cell r="C235" t="str">
            <v>-</v>
          </cell>
          <cell r="D235">
            <v>5.3757649990155603E-3</v>
          </cell>
          <cell r="E235">
            <v>2.9296548292253449E-5</v>
          </cell>
          <cell r="F235">
            <v>1.1206968438997504E-3</v>
          </cell>
          <cell r="G235">
            <v>1.0229871557611795E-3</v>
          </cell>
          <cell r="H235">
            <v>9.0500400577776981E-4</v>
          </cell>
          <cell r="I235">
            <v>3.6204656617585987E-4</v>
          </cell>
          <cell r="J235">
            <v>-5.1397719735802542E-7</v>
          </cell>
          <cell r="K235">
            <v>-8.6441619555701916E-7</v>
          </cell>
          <cell r="L235">
            <v>3.2649348456755776E-4</v>
          </cell>
          <cell r="M235">
            <v>4.8917250994596193E-4</v>
          </cell>
          <cell r="N235">
            <v>7.8536572526433611E-4</v>
          </cell>
          <cell r="O235">
            <v>9.1602608124382288E-4</v>
          </cell>
        </row>
        <row r="236">
          <cell r="A236" t="str">
            <v>RHSA-WHSTG-ELC</v>
          </cell>
          <cell r="B236" t="str">
            <v>VAR_fout</v>
          </cell>
          <cell r="C236" t="str">
            <v>RHSA-WHAELCB</v>
          </cell>
          <cell r="D236">
            <v>4.8232522667046422E-7</v>
          </cell>
          <cell r="E236">
            <v>1.6960316285667687E-6</v>
          </cell>
          <cell r="F236">
            <v>1.3167032479736223</v>
          </cell>
          <cell r="G236">
            <v>0.94103107187512425</v>
          </cell>
          <cell r="H236">
            <v>0.44758881602825129</v>
          </cell>
          <cell r="I236">
            <v>0.28924554630514082</v>
          </cell>
          <cell r="J236">
            <v>0.26289407692465611</v>
          </cell>
          <cell r="K236">
            <v>0.2408962176740882</v>
          </cell>
          <cell r="L236">
            <v>0.52318503878717126</v>
          </cell>
          <cell r="M236">
            <v>0.47964733114167296</v>
          </cell>
          <cell r="N236">
            <v>0.43240875043683225</v>
          </cell>
          <cell r="O236">
            <v>0.16137363361787085</v>
          </cell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4.3937111723849767E-6</v>
          </cell>
          <cell r="E237"/>
          <cell r="F237">
            <v>1.316749891552635</v>
          </cell>
          <cell r="G237">
            <v>0.94106759658713046</v>
          </cell>
          <cell r="H237">
            <v>0.44760575976255473</v>
          </cell>
          <cell r="I237">
            <v>0.28925542927138043</v>
          </cell>
          <cell r="J237">
            <v>0.26290475228979893</v>
          </cell>
          <cell r="K237">
            <v>0.24090676218105456</v>
          </cell>
          <cell r="L237">
            <v>0.52320297965059159</v>
          </cell>
          <cell r="M237">
            <v>0.47966684722110642</v>
          </cell>
          <cell r="N237">
            <v>0.43242676814670955</v>
          </cell>
          <cell r="O237">
            <v>0.16138189095544517</v>
          </cell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6.9599681455161204E-3</v>
          </cell>
          <cell r="E238">
            <v>0.104306852416591</v>
          </cell>
          <cell r="F238">
            <v>2.8935256876773599E-5</v>
          </cell>
          <cell r="G238">
            <v>3.3914252432373399E-5</v>
          </cell>
          <cell r="H238">
            <v>2.37166446416272E-4</v>
          </cell>
          <cell r="I238">
            <v>2.5913518812677699E-2</v>
          </cell>
          <cell r="J238">
            <v>7.6255197895106302E-5</v>
          </cell>
          <cell r="K238">
            <v>5.5021208005022004E-4</v>
          </cell>
          <cell r="L238">
            <v>4.3427275352500003E-2</v>
          </cell>
          <cell r="M238">
            <v>1.7123500093573401E-3</v>
          </cell>
          <cell r="N238">
            <v>1.2039166347023299E-2</v>
          </cell>
          <cell r="O238">
            <v>4.0766957383092002E-3</v>
          </cell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6.9608775144048415E-3</v>
          </cell>
          <cell r="E239">
            <v>0.1112513353052722</v>
          </cell>
          <cell r="F239">
            <v>0.11125106218838367</v>
          </cell>
          <cell r="G239">
            <v>0.11125121759457499</v>
          </cell>
          <cell r="H239">
            <v>4.3619825407525632E-2</v>
          </cell>
          <cell r="I239">
            <v>2.6150179522987257E-2</v>
          </cell>
          <cell r="J239">
            <v>2.6149282262954238E-2</v>
          </cell>
          <cell r="K239">
            <v>2.4006771984925249E-2</v>
          </cell>
          <cell r="L239">
            <v>4.7515785425572145E-2</v>
          </cell>
          <cell r="M239">
            <v>4.5455780875814207E-2</v>
          </cell>
          <cell r="N239">
            <v>4.3284816486583548E-2</v>
          </cell>
          <cell r="O239">
            <v>1.757735824071871E-2</v>
          </cell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6.9177159489853741</v>
          </cell>
          <cell r="E240">
            <v>6.3112903454324298</v>
          </cell>
          <cell r="F240">
            <v>6.2459566203155568</v>
          </cell>
          <cell r="G240">
            <v>5.0691998050121381</v>
          </cell>
          <cell r="H240">
            <v>3.807466165815256</v>
          </cell>
          <cell r="I240">
            <v>2.8098181336714987</v>
          </cell>
          <cell r="J240">
            <v>1.4159429536601296</v>
          </cell>
          <cell r="K240">
            <v>1.1326114928691418</v>
          </cell>
          <cell r="L240">
            <v>1.1120781835623001</v>
          </cell>
          <cell r="M240">
            <v>1.1120743235444683</v>
          </cell>
          <cell r="N240">
            <v>0.6145961936297869</v>
          </cell>
          <cell r="O240">
            <v>0.61451904503904731</v>
          </cell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655.76912919078904</v>
          </cell>
          <cell r="E241">
            <v>597.31632263444499</v>
          </cell>
          <cell r="F241">
            <v>589.70427946062603</v>
          </cell>
          <cell r="G241">
            <v>476.68210138754898</v>
          </cell>
          <cell r="H241">
            <v>356.604318972378</v>
          </cell>
          <cell r="I241">
            <v>262.11797367249898</v>
          </cell>
          <cell r="J241">
            <v>131.56466737969001</v>
          </cell>
          <cell r="K241">
            <v>104.822914178142</v>
          </cell>
          <cell r="L241">
            <v>102.92256146866001</v>
          </cell>
          <cell r="M241">
            <v>102.922204224962</v>
          </cell>
          <cell r="N241">
            <v>56.880726060680203</v>
          </cell>
          <cell r="O241">
            <v>56.873585977644701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8.89781722104191</v>
          </cell>
          <cell r="E242">
            <v>8.1046990859490524</v>
          </cell>
          <cell r="F242">
            <v>8.0014149180546266</v>
          </cell>
          <cell r="G242">
            <v>6.4678711178771833</v>
          </cell>
          <cell r="H242">
            <v>4.8385932017961677</v>
          </cell>
          <cell r="I242">
            <v>3.556553238432822</v>
          </cell>
          <cell r="J242">
            <v>1.7851379563051535</v>
          </cell>
          <cell r="K242">
            <v>1.4222919155785836</v>
          </cell>
          <cell r="L242">
            <v>1.3965069398732668</v>
          </cell>
          <cell r="M242">
            <v>1.3965020926046396</v>
          </cell>
          <cell r="N242">
            <v>0.77178732782469806</v>
          </cell>
          <cell r="O242">
            <v>0.77169044745786586</v>
          </cell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1.19313560763586E-4</v>
          </cell>
          <cell r="F243">
            <v>1.8546296610996501E-5</v>
          </cell>
          <cell r="G243">
            <v>2.3596388797503699E-5</v>
          </cell>
          <cell r="H243">
            <v>0.133190788576522</v>
          </cell>
          <cell r="I243">
            <v>7.5219295243600201E-2</v>
          </cell>
          <cell r="J243">
            <v>2.00401354509392E-5</v>
          </cell>
          <cell r="K243">
            <v>1.89041207241867E-2</v>
          </cell>
          <cell r="L243">
            <v>4.5077756682933602E-2</v>
          </cell>
          <cell r="M243">
            <v>9.2461088217189093E-3</v>
          </cell>
          <cell r="N243">
            <v>3.5075352347969599E-4</v>
          </cell>
          <cell r="O243">
            <v>3.2967649402478101E-2</v>
          </cell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0.37645179235568804</v>
          </cell>
          <cell r="F244">
            <v>0.37644539615126393</v>
          </cell>
          <cell r="G244">
            <v>0.37637149202618619</v>
          </cell>
          <cell r="H244">
            <v>0.23081542188513551</v>
          </cell>
          <cell r="I244">
            <v>0.2084187002469636</v>
          </cell>
          <cell r="J244">
            <v>0.12393681759418991</v>
          </cell>
          <cell r="K244">
            <v>9.4086519799701868E-2</v>
          </cell>
          <cell r="L244">
            <v>7.5519730860505146E-2</v>
          </cell>
          <cell r="M244">
            <v>7.3188697089089011E-2</v>
          </cell>
          <cell r="N244">
            <v>4.3664156926310344E-2</v>
          </cell>
          <cell r="O244">
            <v>4.2519354926672116E-2</v>
          </cell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4.8691988404770912E-6</v>
          </cell>
          <cell r="F245">
            <v>7.4615370033921202E-4</v>
          </cell>
          <cell r="G245">
            <v>2.1439709435810985E-3</v>
          </cell>
          <cell r="H245">
            <v>3.0913735349419745E-3</v>
          </cell>
          <cell r="I245">
            <v>2.6092875418789719E-3</v>
          </cell>
          <cell r="J245"/>
          <cell r="L245">
            <v>6.2294928495151977E-6</v>
          </cell>
          <cell r="M245">
            <v>6.963162430353244E-6</v>
          </cell>
          <cell r="N245">
            <v>5.8075630338461827E-6</v>
          </cell>
          <cell r="O245">
            <v>2.032032106977173E-5</v>
          </cell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0.69258096583292439</v>
          </cell>
          <cell r="E246">
            <v>0.75019789709474283</v>
          </cell>
          <cell r="F246">
            <v>1.5232733745239431</v>
          </cell>
          <cell r="G246">
            <v>1.7529527930154505</v>
          </cell>
          <cell r="H246">
            <v>1.6675513334408614</v>
          </cell>
          <cell r="I246">
            <v>1.0803796883643582</v>
          </cell>
          <cell r="J246"/>
          <cell r="K246"/>
          <cell r="L246">
            <v>3.0116332598779274E-3</v>
          </cell>
          <cell r="M246">
            <v>2.7201393145733E-3</v>
          </cell>
          <cell r="N246">
            <v>2.1464737697972046E-3</v>
          </cell>
          <cell r="O246">
            <v>6.4484560353072953E-3</v>
          </cell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0.69258096583292439</v>
          </cell>
          <cell r="E247">
            <v>0.75020280600483402</v>
          </cell>
          <cell r="F247">
            <v>1.5240195282242825</v>
          </cell>
          <cell r="G247">
            <v>1.755096763959032</v>
          </cell>
          <cell r="H247">
            <v>1.6706427069758043</v>
          </cell>
          <cell r="I247">
            <v>1.0829889759062368</v>
          </cell>
          <cell r="J247"/>
          <cell r="K247"/>
          <cell r="L247">
            <v>3.0181736442912097E-3</v>
          </cell>
          <cell r="M247">
            <v>2.7273958045821015E-3</v>
          </cell>
          <cell r="N247">
            <v>2.1526615990349147E-3</v>
          </cell>
          <cell r="O247">
            <v>6.4687763563770623E-3</v>
          </cell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9.8748440536441304</v>
          </cell>
          <cell r="E248">
            <v>11.711561798442242</v>
          </cell>
          <cell r="F248">
            <v>14.392734474774105</v>
          </cell>
          <cell r="G248">
            <v>16.721728782603591</v>
          </cell>
          <cell r="H248">
            <v>17.848033505832735</v>
          </cell>
          <cell r="I248">
            <v>18.92447288094051</v>
          </cell>
          <cell r="J248">
            <v>20.834062928331015</v>
          </cell>
          <cell r="K248">
            <v>21.9932482866996</v>
          </cell>
          <cell r="L248">
            <v>21.668820635548155</v>
          </cell>
          <cell r="M248">
            <v>22.85977004236182</v>
          </cell>
          <cell r="N248">
            <v>21.780573911826664</v>
          </cell>
          <cell r="O248">
            <v>21.824908980521155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9.8748440536441304</v>
          </cell>
          <cell r="E249">
            <v>11.711561798442242</v>
          </cell>
          <cell r="F249">
            <v>14.392734474774105</v>
          </cell>
          <cell r="G249">
            <v>16.721728782603591</v>
          </cell>
          <cell r="H249">
            <v>17.848033505832735</v>
          </cell>
          <cell r="I249">
            <v>18.92447288094051</v>
          </cell>
          <cell r="J249">
            <v>20.834062928331015</v>
          </cell>
          <cell r="K249">
            <v>21.9932482866996</v>
          </cell>
          <cell r="L249">
            <v>21.668820635548155</v>
          </cell>
          <cell r="M249">
            <v>22.85977004236182</v>
          </cell>
          <cell r="N249">
            <v>21.780573911826664</v>
          </cell>
          <cell r="O249">
            <v>21.824908980521155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58.701894858255613</v>
          </cell>
          <cell r="F250">
            <v>51.372267080120544</v>
          </cell>
          <cell r="G250">
            <v>52.669722365338082</v>
          </cell>
          <cell r="H250">
            <v>52.892073830088961</v>
          </cell>
          <cell r="I250">
            <v>54.070659165715519</v>
          </cell>
          <cell r="J250">
            <v>54.020355066066784</v>
          </cell>
          <cell r="K250">
            <v>53.970477984090984</v>
          </cell>
          <cell r="L250">
            <v>55.018293673094405</v>
          </cell>
          <cell r="M250">
            <v>55.87342266975439</v>
          </cell>
          <cell r="N250">
            <v>56.68362684955563</v>
          </cell>
          <cell r="O250">
            <v>57.457439034177675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58.701894858255613</v>
          </cell>
          <cell r="F251">
            <v>51.372267080120544</v>
          </cell>
          <cell r="G251">
            <v>52.669722365338082</v>
          </cell>
          <cell r="H251">
            <v>52.892073830088961</v>
          </cell>
          <cell r="I251">
            <v>54.070659165715519</v>
          </cell>
          <cell r="J251">
            <v>54.020355066066784</v>
          </cell>
          <cell r="K251">
            <v>53.970477984090984</v>
          </cell>
          <cell r="L251">
            <v>55.018293673094405</v>
          </cell>
          <cell r="M251">
            <v>55.87342266975439</v>
          </cell>
          <cell r="N251">
            <v>56.68362684955563</v>
          </cell>
          <cell r="O251">
            <v>57.457439034177675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1.18733586609956E-7</v>
          </cell>
          <cell r="E252">
            <v>1.0714885931412801E-6</v>
          </cell>
          <cell r="F252">
            <v>9.4066533764981296E-7</v>
          </cell>
          <cell r="G252">
            <v>1.1598733480545701E-6</v>
          </cell>
          <cell r="H252">
            <v>4.6175667021232604E-6</v>
          </cell>
          <cell r="I252">
            <v>0.124576563959113</v>
          </cell>
          <cell r="J252">
            <v>3.6290330628792402</v>
          </cell>
          <cell r="K252">
            <v>1.95103190723107</v>
          </cell>
          <cell r="L252">
            <v>0.110755664402288</v>
          </cell>
          <cell r="M252">
            <v>9.0395141078713506E-2</v>
          </cell>
          <cell r="N252">
            <v>0.778338968324368</v>
          </cell>
          <cell r="O252">
            <v>3.1427017098050398</v>
          </cell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6.6055313870874466</v>
          </cell>
          <cell r="E253">
            <v>6.2047505680112112</v>
          </cell>
          <cell r="F253">
            <v>5.5906559503366369</v>
          </cell>
          <cell r="G253">
            <v>5.5906541239280259</v>
          </cell>
          <cell r="H253">
            <v>5.5906571637927076</v>
          </cell>
          <cell r="I253">
            <v>5.7152318294716213</v>
          </cell>
          <cell r="J253">
            <v>5.7099143988182979</v>
          </cell>
          <cell r="K253">
            <v>5.7046430785636169</v>
          </cell>
          <cell r="L253">
            <v>5.8153960375482567</v>
          </cell>
          <cell r="M253">
            <v>5.905783539905177</v>
          </cell>
          <cell r="N253">
            <v>5.9914209717509355</v>
          </cell>
          <cell r="O253">
            <v>6.0732141087064768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7.8839518633840369E-4</v>
          </cell>
          <cell r="E254">
            <v>2.8265998646732682E-4</v>
          </cell>
          <cell r="F254">
            <v>5.2502074115280998E-4</v>
          </cell>
          <cell r="G254">
            <v>0.32719890163558502</v>
          </cell>
          <cell r="H254">
            <v>0.26772590436649779</v>
          </cell>
          <cell r="I254">
            <v>0.3092595185248958</v>
          </cell>
          <cell r="J254">
            <v>0.48096295592669808</v>
          </cell>
          <cell r="K254">
            <v>0.53502744024202697</v>
          </cell>
          <cell r="L254">
            <v>0.54163283372622062</v>
          </cell>
          <cell r="M254">
            <v>0.53266637378262938</v>
          </cell>
          <cell r="N254">
            <v>0.53307231837637747</v>
          </cell>
          <cell r="O254">
            <v>0.52157310526923517</v>
          </cell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0.22925739366101436</v>
          </cell>
          <cell r="E255">
            <v>0.22987647061698471</v>
          </cell>
          <cell r="F255">
            <v>0.33618850828199043</v>
          </cell>
          <cell r="G255">
            <v>5.7522218701789593E-3</v>
          </cell>
          <cell r="H255">
            <v>6.1468993371651896E-2</v>
          </cell>
          <cell r="I255">
            <v>1.5362469451869356E-2</v>
          </cell>
          <cell r="J255">
            <v>0.11488218090864823</v>
          </cell>
          <cell r="K255">
            <v>5.7938109594007574E-2</v>
          </cell>
          <cell r="L255">
            <v>5.1302988118940816E-2</v>
          </cell>
          <cell r="M255">
            <v>6.0288340817934667E-2</v>
          </cell>
          <cell r="N255">
            <v>5.9879202104421159E-2</v>
          </cell>
          <cell r="O255">
            <v>7.140817256922305E-2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0.23004578884735283</v>
          </cell>
          <cell r="E256">
            <v>0.23015913060345219</v>
          </cell>
          <cell r="F256">
            <v>0.33670675497291769</v>
          </cell>
          <cell r="G256">
            <v>0.33294594029395691</v>
          </cell>
          <cell r="H256">
            <v>0.32918602487824378</v>
          </cell>
          <cell r="I256">
            <v>0.32462198797676534</v>
          </cell>
          <cell r="J256">
            <v>0.59584513683534579</v>
          </cell>
          <cell r="K256">
            <v>0.59296554983603478</v>
          </cell>
          <cell r="L256">
            <v>0.5929358218451608</v>
          </cell>
          <cell r="M256">
            <v>0.59295471460056359</v>
          </cell>
          <cell r="N256">
            <v>0.5929515204807988</v>
          </cell>
          <cell r="O256">
            <v>0.59298127783845833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4.2343881497005612E-6</v>
          </cell>
          <cell r="F257">
            <v>1.6354145068323904</v>
          </cell>
          <cell r="G257">
            <v>4.3124706497421244</v>
          </cell>
          <cell r="H257">
            <v>3.9309590905354965</v>
          </cell>
          <cell r="I257">
            <v>3.954414912134117</v>
          </cell>
          <cell r="J257">
            <v>4.1176263940916265</v>
          </cell>
          <cell r="K257">
            <v>4.0150067701868517</v>
          </cell>
          <cell r="L257">
            <v>4.1087538345731884</v>
          </cell>
          <cell r="M257">
            <v>4.3034538408520078</v>
          </cell>
          <cell r="N257">
            <v>4.4897442714920368</v>
          </cell>
          <cell r="O257">
            <v>4.7380321394203628</v>
          </cell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4.2498047057302364E-6</v>
          </cell>
          <cell r="F258">
            <v>1.2492570103432723</v>
          </cell>
          <cell r="G258">
            <v>2.3759797753679393</v>
          </cell>
          <cell r="H258">
            <v>3.0990336360097648</v>
          </cell>
          <cell r="I258">
            <v>3.4343060548807403</v>
          </cell>
          <cell r="J258">
            <v>3.6479396406932096</v>
          </cell>
          <cell r="K258">
            <v>3.8869130113725032</v>
          </cell>
          <cell r="L258">
            <v>4.1866702865384946</v>
          </cell>
          <cell r="M258">
            <v>4.4200866687893994</v>
          </cell>
          <cell r="N258">
            <v>4.6362275529212784</v>
          </cell>
          <cell r="O258">
            <v>4.8084096919667028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6.7218736512611218E-6</v>
          </cell>
          <cell r="F259">
            <v>2.8846715171756649</v>
          </cell>
          <cell r="G259">
            <v>6.6884504251100623</v>
          </cell>
          <cell r="H259">
            <v>7.0299927265452613</v>
          </cell>
          <cell r="I259">
            <v>7.3887209670148559</v>
          </cell>
          <cell r="J259">
            <v>7.7655660347848281</v>
          </cell>
          <cell r="K259">
            <v>7.9019197815593563</v>
          </cell>
          <cell r="L259">
            <v>8.295424121111683</v>
          </cell>
          <cell r="M259">
            <v>8.7235405096414151</v>
          </cell>
          <cell r="N259">
            <v>9.1259718244133126</v>
          </cell>
          <cell r="O259">
            <v>9.5464418313870691</v>
          </cell>
        </row>
        <row r="260">
          <cell r="A260" t="str">
            <v>RHNM-SHSTG-ELCHP</v>
          </cell>
          <cell r="B260" t="str">
            <v>VAR_fout</v>
          </cell>
          <cell r="C260" t="str">
            <v>RHNM-SHAELCH</v>
          </cell>
          <cell r="D260"/>
          <cell r="E260">
            <v>7.7514026366465302E-2</v>
          </cell>
          <cell r="F260">
            <v>0.33120957835646803</v>
          </cell>
          <cell r="G260">
            <v>0.63253286019742216</v>
          </cell>
          <cell r="H260">
            <v>0.80036995843686998</v>
          </cell>
          <cell r="I260">
            <v>0.77972883891437073</v>
          </cell>
          <cell r="J260">
            <v>1.0150547207140079</v>
          </cell>
          <cell r="K260">
            <v>1.5284913597195433</v>
          </cell>
          <cell r="L260">
            <v>1.9092326225073744</v>
          </cell>
          <cell r="M260">
            <v>1.8792925160365406</v>
          </cell>
          <cell r="N260">
            <v>1.9151343118870903</v>
          </cell>
          <cell r="O260">
            <v>1.8891699134091748</v>
          </cell>
        </row>
        <row r="261">
          <cell r="A261" t="str">
            <v>RHNM-SHSTG-ELCHP</v>
          </cell>
          <cell r="B261" t="str">
            <v>VAR_fin</v>
          </cell>
          <cell r="C261" t="str">
            <v>RHNM-SHAELCH</v>
          </cell>
          <cell r="D261"/>
          <cell r="E261">
            <v>7.7520278589142066E-2</v>
          </cell>
          <cell r="F261">
            <v>0.33122561799719041</v>
          </cell>
          <cell r="G261">
            <v>0.63255865057428629</v>
          </cell>
          <cell r="H261">
            <v>0.80040101625932059</v>
          </cell>
          <cell r="I261">
            <v>0.77976130978432889</v>
          </cell>
          <cell r="J261">
            <v>1.0150989315375956</v>
          </cell>
          <cell r="K261">
            <v>1.5285591969034835</v>
          </cell>
          <cell r="L261">
            <v>1.9093166753267188</v>
          </cell>
          <cell r="M261">
            <v>1.8793801927171201</v>
          </cell>
          <cell r="N261">
            <v>1.9152283626772681</v>
          </cell>
          <cell r="O261">
            <v>1.8892696249027812</v>
          </cell>
        </row>
        <row r="262">
          <cell r="A262" t="str">
            <v>RHNM-SHSTG-ELCHP</v>
          </cell>
          <cell r="B262" t="str">
            <v>VAR_ncap</v>
          </cell>
          <cell r="C262" t="str">
            <v>-</v>
          </cell>
          <cell r="D262">
            <v>6.4629401460116297E-5</v>
          </cell>
          <cell r="E262">
            <v>9.6188646852327104E-3</v>
          </cell>
          <cell r="F262">
            <v>2.83203297399959E-2</v>
          </cell>
          <cell r="G262">
            <v>4.1416632687781903E-2</v>
          </cell>
          <cell r="H262">
            <v>4.0990861108939399E-3</v>
          </cell>
          <cell r="I262">
            <v>3.5218911836980497E-2</v>
          </cell>
          <cell r="J262">
            <v>6.1946851224634003E-2</v>
          </cell>
          <cell r="K262">
            <v>5.9953106503634897E-2</v>
          </cell>
          <cell r="L262">
            <v>8.0097120642421998E-2</v>
          </cell>
          <cell r="M262">
            <v>7.2031062201405496E-2</v>
          </cell>
          <cell r="N262">
            <v>7.4821399372396999E-2</v>
          </cell>
          <cell r="O262">
            <v>6.526031026095E-2</v>
          </cell>
        </row>
        <row r="263">
          <cell r="A263" t="str">
            <v>RHNM-SHSTG-ELCHP</v>
          </cell>
          <cell r="B263" t="str">
            <v>VAR_cap</v>
          </cell>
          <cell r="C263" t="str">
            <v>-</v>
          </cell>
          <cell r="D263">
            <v>6.4629401460116297E-5</v>
          </cell>
          <cell r="E263">
            <v>9.6767593303058192E-3</v>
          </cell>
          <cell r="F263">
            <v>3.7986000419186761E-2</v>
          </cell>
          <cell r="G263">
            <v>7.9387839267763743E-2</v>
          </cell>
          <cell r="H263">
            <v>7.8695179284316089E-2</v>
          </cell>
          <cell r="I263">
            <v>7.8721479511590822E-2</v>
          </cell>
          <cell r="J263">
            <v>0.10121212210827488</v>
          </cell>
          <cell r="K263">
            <v>0.15696658650372147</v>
          </cell>
          <cell r="L263">
            <v>0.19896592023014989</v>
          </cell>
          <cell r="M263">
            <v>0.21182439367827985</v>
          </cell>
          <cell r="N263">
            <v>0.21181930312124617</v>
          </cell>
          <cell r="O263">
            <v>0.21183213330505399</v>
          </cell>
        </row>
        <row r="264">
          <cell r="A264" t="str">
            <v>D-SCOM_LTH</v>
          </cell>
          <cell r="B264" t="str">
            <v>VAR_fout</v>
          </cell>
          <cell r="C264" t="str">
            <v>SCOM_LTH_DH</v>
          </cell>
          <cell r="D264">
            <v>5.6100057511458603</v>
          </cell>
          <cell r="E264">
            <v>6.0767054321157321</v>
          </cell>
          <cell r="F264">
            <v>6.0767056055102673</v>
          </cell>
          <cell r="G264">
            <v>6.0767051194029822</v>
          </cell>
          <cell r="H264">
            <v>6.0767036501852507</v>
          </cell>
          <cell r="I264">
            <v>6.0767074861417241</v>
          </cell>
          <cell r="J264">
            <v>6.5304327956381165</v>
          </cell>
          <cell r="K264">
            <v>6.5304540794921575</v>
          </cell>
          <cell r="L264">
            <v>8.4091526541193797</v>
          </cell>
          <cell r="M264">
            <v>8.4091575754136567</v>
          </cell>
          <cell r="N264">
            <v>8.4091594861102212</v>
          </cell>
          <cell r="O264">
            <v>8.409169223605053</v>
          </cell>
        </row>
        <row r="265">
          <cell r="A265" t="str">
            <v>D-SCOM_LTH</v>
          </cell>
          <cell r="B265" t="str">
            <v>VAR_fin</v>
          </cell>
          <cell r="C265" t="str">
            <v>LTH</v>
          </cell>
          <cell r="D265">
            <v>6.0987819859191665</v>
          </cell>
          <cell r="E265">
            <v>6.6044070752855584</v>
          </cell>
          <cell r="F265">
            <v>6.6018047126026289</v>
          </cell>
          <cell r="G265">
            <v>6.5974711547022613</v>
          </cell>
          <cell r="H265">
            <v>6.5931422149859475</v>
          </cell>
          <cell r="I265">
            <v>6.5888247026049225</v>
          </cell>
          <cell r="J265">
            <v>7.0761496404101241</v>
          </cell>
          <cell r="K265">
            <v>7.0715404871537464</v>
          </cell>
          <cell r="L265">
            <v>9.1059002532463769</v>
          </cell>
          <cell r="M265">
            <v>9.1059055822987567</v>
          </cell>
          <cell r="N265">
            <v>9.1059076513077155</v>
          </cell>
          <cell r="O265">
            <v>9.1059181956110891</v>
          </cell>
        </row>
        <row r="266">
          <cell r="A266" t="str">
            <v>D-SCOM_LTH</v>
          </cell>
          <cell r="B266" t="str">
            <v>VAR_ncap</v>
          </cell>
          <cell r="C266" t="str">
            <v>-</v>
          </cell>
          <cell r="D266">
            <v>0.849700218610001</v>
          </cell>
          <cell r="E266">
            <v>8.6132698037829098E-8</v>
          </cell>
          <cell r="F266">
            <v>6.6748344556884895E-8</v>
          </cell>
          <cell r="G266">
            <v>5.5696120813124799E-8</v>
          </cell>
          <cell r="H266">
            <v>6.1776619593940607E-8</v>
          </cell>
          <cell r="I266">
            <v>8.2813493543794706E-8</v>
          </cell>
          <cell r="J266">
            <v>9.6510483655513398E-8</v>
          </cell>
          <cell r="K266">
            <v>1.42973319188704E-7</v>
          </cell>
          <cell r="L266">
            <v>1.7836794331137101E-7</v>
          </cell>
          <cell r="M266">
            <v>3.3234489673645798E-7</v>
          </cell>
          <cell r="N266">
            <v>5.1550796456211601E-7</v>
          </cell>
          <cell r="O266">
            <v>1.9597716309161598E-6</v>
          </cell>
        </row>
        <row r="267">
          <cell r="A267" t="str">
            <v>D-SCOM_LTH</v>
          </cell>
          <cell r="B267" t="str">
            <v>VAR_cap</v>
          </cell>
          <cell r="C267" t="str">
            <v>-</v>
          </cell>
          <cell r="D267">
            <v>0.849700218610001</v>
          </cell>
          <cell r="E267">
            <v>0.84970030474269898</v>
          </cell>
          <cell r="F267">
            <v>0.84970037149104305</v>
          </cell>
          <cell r="G267">
            <v>0.84970042718716399</v>
          </cell>
          <cell r="H267">
            <v>0.84970048896378403</v>
          </cell>
          <cell r="I267">
            <v>0.84970057177727698</v>
          </cell>
          <cell r="J267">
            <v>0.84970066828776103</v>
          </cell>
          <cell r="K267">
            <v>0.84970081126107999</v>
          </cell>
          <cell r="L267">
            <v>0.84970098962902296</v>
          </cell>
          <cell r="M267">
            <v>0.84970132197392001</v>
          </cell>
          <cell r="N267">
            <v>0.84970183748188499</v>
          </cell>
          <cell r="O267">
            <v>0.84970379725351497</v>
          </cell>
        </row>
        <row r="268">
          <cell r="A268" t="str">
            <v>ITOT-SWHBIOBR</v>
          </cell>
          <cell r="B268" t="str">
            <v>VAR_fout</v>
          </cell>
          <cell r="C268" t="str">
            <v>ITOT-SWH</v>
          </cell>
          <cell r="D268">
            <v>0.31051728707580212</v>
          </cell>
          <cell r="E268">
            <v>0.39251968686556005</v>
          </cell>
          <cell r="F268">
            <v>2.0270847490664079</v>
          </cell>
          <cell r="G268">
            <v>4.4717090638937931</v>
          </cell>
          <cell r="H268">
            <v>4.4717306953405567</v>
          </cell>
          <cell r="I268">
            <v>4.4717320406805525</v>
          </cell>
          <cell r="J268">
            <v>4.5000350991568361</v>
          </cell>
          <cell r="K268">
            <v>4.5283401756129598</v>
          </cell>
          <cell r="L268">
            <v>4.528342632746992</v>
          </cell>
          <cell r="M268">
            <v>5.0168899118753041</v>
          </cell>
          <cell r="N268">
            <v>5.0168945337408957</v>
          </cell>
          <cell r="O268">
            <v>5.0169498104945118</v>
          </cell>
        </row>
        <row r="269">
          <cell r="A269" t="str">
            <v>ITOT-SWHBIOBR</v>
          </cell>
          <cell r="B269" t="str">
            <v>VAR_fin</v>
          </cell>
          <cell r="C269" t="str">
            <v>IBIO</v>
          </cell>
          <cell r="D269">
            <v>0.43673317450886362</v>
          </cell>
          <cell r="E269">
            <v>0.55206707013440248</v>
          </cell>
          <cell r="F269">
            <v>2.851033402343754</v>
          </cell>
          <cell r="G269">
            <v>6.2893235779097001</v>
          </cell>
          <cell r="H269">
            <v>6.2893540018854521</v>
          </cell>
          <cell r="I269">
            <v>6.2893558940654746</v>
          </cell>
          <cell r="J269">
            <v>6.2893572315259778</v>
          </cell>
          <cell r="K269">
            <v>6.2893613550179941</v>
          </cell>
          <cell r="L269">
            <v>6.2893647677041544</v>
          </cell>
          <cell r="M269">
            <v>6.9679026553823675</v>
          </cell>
          <cell r="N269">
            <v>6.9679090746401249</v>
          </cell>
          <cell r="O269">
            <v>6.9679858479090448</v>
          </cell>
        </row>
        <row r="270">
          <cell r="A270" t="str">
            <v>ITOT-SWHBIOBR</v>
          </cell>
          <cell r="B270" t="str">
            <v>VAR_ncap</v>
          </cell>
          <cell r="C270" t="str">
            <v>-</v>
          </cell>
          <cell r="D270"/>
          <cell r="E270">
            <v>8.9894608762171296E-3</v>
          </cell>
          <cell r="F270">
            <v>0.109208221807977</v>
          </cell>
          <cell r="G270">
            <v>0.114922761919487</v>
          </cell>
          <cell r="H270">
            <v>3.3635401276979303E-2</v>
          </cell>
          <cell r="I270">
            <v>0.24272218267520099</v>
          </cell>
          <cell r="J270">
            <v>8.3355604361227797E-2</v>
          </cell>
          <cell r="K270">
            <v>1.24829391465888E-2</v>
          </cell>
          <cell r="L270">
            <v>0.16658625666763199</v>
          </cell>
          <cell r="M270">
            <v>0.15369344549765299</v>
          </cell>
          <cell r="N270">
            <v>5.5036419768450702E-2</v>
          </cell>
          <cell r="O270">
            <v>0.112050890461365</v>
          </cell>
        </row>
        <row r="271">
          <cell r="A271" t="str">
            <v>ITOT-SWHBIOBR</v>
          </cell>
          <cell r="B271" t="str">
            <v>VAR_cap</v>
          </cell>
          <cell r="C271" t="str">
            <v>-</v>
          </cell>
          <cell r="D271">
            <v>1.7013611085743299E-2</v>
          </cell>
          <cell r="E271">
            <v>2.6000452903033856E-2</v>
          </cell>
          <cell r="F271">
            <v>0.13520301600723947</v>
          </cell>
          <cell r="G271">
            <v>0.25011825650756264</v>
          </cell>
          <cell r="H271">
            <v>0.26674449324599769</v>
          </cell>
          <cell r="I271">
            <v>0.39231985460089375</v>
          </cell>
          <cell r="J271">
            <v>0.35969604449925896</v>
          </cell>
          <cell r="K271">
            <v>0.33853366588788963</v>
          </cell>
          <cell r="L271">
            <v>0.28864367647182176</v>
          </cell>
          <cell r="M271">
            <v>0.33272963837106923</v>
          </cell>
          <cell r="N271">
            <v>0.32466777484689424</v>
          </cell>
          <cell r="O271">
            <v>0.32073159828852399</v>
          </cell>
        </row>
        <row r="272">
          <cell r="A272" t="str">
            <v>RHNS-SHPLTBR</v>
          </cell>
          <cell r="B272" t="str">
            <v>VAR_fout</v>
          </cell>
          <cell r="C272" t="str">
            <v>RHNS-SHPLT</v>
          </cell>
          <cell r="D272"/>
          <cell r="E272"/>
          <cell r="F272">
            <v>1.9034773238154392E-4</v>
          </cell>
          <cell r="G272">
            <v>1.3017843709718765E-3</v>
          </cell>
          <cell r="H272">
            <v>1.3914450817891888E-3</v>
          </cell>
          <cell r="I272">
            <v>1.3948658503806272E-3</v>
          </cell>
          <cell r="J272">
            <v>1.3977645342908326E-3</v>
          </cell>
          <cell r="K272">
            <v>3.9373895616440337E-3</v>
          </cell>
          <cell r="L272">
            <v>3.9357134371731236E-3</v>
          </cell>
          <cell r="M272">
            <v>3.9406433164087193E-3</v>
          </cell>
          <cell r="N272">
            <v>3.9418844590965963E-3</v>
          </cell>
          <cell r="O272">
            <v>3.9489400998983246E-3</v>
          </cell>
        </row>
        <row r="273">
          <cell r="A273" t="str">
            <v>RHNS-SHPLTBR</v>
          </cell>
          <cell r="B273" t="str">
            <v>VAR_fin</v>
          </cell>
          <cell r="C273" t="str">
            <v>RPLT</v>
          </cell>
          <cell r="D273"/>
          <cell r="E273"/>
          <cell r="F273">
            <v>2.1149748042393788E-4</v>
          </cell>
          <cell r="G273">
            <v>1.4464270788576428E-3</v>
          </cell>
          <cell r="H273">
            <v>1.5460500908768768E-3</v>
          </cell>
          <cell r="I273">
            <v>1.5498509448673627E-3</v>
          </cell>
          <cell r="J273">
            <v>1.5530717047675924E-3</v>
          </cell>
          <cell r="K273">
            <v>4.3748772907155932E-3</v>
          </cell>
          <cell r="L273">
            <v>4.3730149301923604E-3</v>
          </cell>
          <cell r="M273">
            <v>4.378492573787471E-3</v>
          </cell>
          <cell r="N273">
            <v>4.3798716212184443E-3</v>
          </cell>
          <cell r="O273">
            <v>4.3877112221092493E-3</v>
          </cell>
        </row>
        <row r="274">
          <cell r="A274" t="str">
            <v>RHNS-SHPLTBR</v>
          </cell>
          <cell r="B274" t="str">
            <v>VAR_ncap</v>
          </cell>
          <cell r="C274" t="str">
            <v>-</v>
          </cell>
          <cell r="D274"/>
          <cell r="E274">
            <v>5.4879377697051499E-8</v>
          </cell>
          <cell r="F274">
            <v>2.1622091204293701E-5</v>
          </cell>
          <cell r="G274">
            <v>1.01526867436055E-4</v>
          </cell>
          <cell r="H274">
            <v>4.6422132835804998E-6</v>
          </cell>
          <cell r="I274">
            <v>2.48147259025673E-5</v>
          </cell>
          <cell r="J274">
            <v>8.3694843638264704E-5</v>
          </cell>
          <cell r="K274">
            <v>2.05239610131048E-4</v>
          </cell>
          <cell r="L274">
            <v>1.84194970974053E-5</v>
          </cell>
          <cell r="M274">
            <v>8.8708750309194798E-5</v>
          </cell>
          <cell r="N274">
            <v>1.6937013806679E-4</v>
          </cell>
          <cell r="O274">
            <v>7.5151755971237594E-5</v>
          </cell>
        </row>
        <row r="275">
          <cell r="A275" t="str">
            <v>RHNS-SHPLTBR</v>
          </cell>
          <cell r="B275" t="str">
            <v>VAR_cap</v>
          </cell>
          <cell r="C275" t="str">
            <v>-</v>
          </cell>
          <cell r="D275"/>
          <cell r="E275">
            <v>5.4879377697051499E-8</v>
          </cell>
          <cell r="F275">
            <v>2.1578479831855759E-5</v>
          </cell>
          <cell r="G275">
            <v>1.2290109103856945E-4</v>
          </cell>
          <cell r="H275">
            <v>1.2745490747338397E-4</v>
          </cell>
          <cell r="I275">
            <v>1.1588731760177947E-4</v>
          </cell>
          <cell r="J275">
            <v>1.1297443138123982E-4</v>
          </cell>
          <cell r="K275">
            <v>3.1347009507551755E-4</v>
          </cell>
          <cell r="L275">
            <v>2.997833288013378E-4</v>
          </cell>
          <cell r="M275">
            <v>3.1204642279153877E-4</v>
          </cell>
          <cell r="N275">
            <v>3.0654512535297472E-4</v>
          </cell>
          <cell r="O275">
            <v>3.3289128495469215E-4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ELC5</v>
          </cell>
          <cell r="D276"/>
          <cell r="E276"/>
          <cell r="F276"/>
          <cell r="G276">
            <v>2.9477796522745002E-4</v>
          </cell>
          <cell r="H276">
            <v>3.316200632588126E-4</v>
          </cell>
          <cell r="I276">
            <v>1.1969188839019511E-3</v>
          </cell>
          <cell r="J276">
            <v>1.616742475033125E-3</v>
          </cell>
          <cell r="K276">
            <v>6.7814210926105145E-4</v>
          </cell>
          <cell r="L276">
            <v>8.9675309614449126E-4</v>
          </cell>
          <cell r="M276">
            <v>1.2281400226675867E-3</v>
          </cell>
          <cell r="N276">
            <v>6.3936414058661918E-4</v>
          </cell>
          <cell r="O276">
            <v>9.2142060533076777E-4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RHNM_ELC</v>
          </cell>
          <cell r="D277"/>
          <cell r="E277"/>
          <cell r="F277"/>
          <cell r="G277">
            <v>1.3844298248538833E-4</v>
          </cell>
          <cell r="H277">
            <v>3.3115751695217161E-4</v>
          </cell>
          <cell r="I277">
            <v>1.1957389419456079E-3</v>
          </cell>
          <cell r="J277">
            <v>1.6154325145728218E-3</v>
          </cell>
          <cell r="K277">
            <v>6.7834947399185192E-4</v>
          </cell>
          <cell r="L277">
            <v>8.9761129363262514E-4</v>
          </cell>
          <cell r="M277">
            <v>1.2422418163706554E-3</v>
          </cell>
          <cell r="N277">
            <v>6.4263590108695388E-4</v>
          </cell>
          <cell r="O277">
            <v>9.2317132632461715E-4</v>
          </cell>
        </row>
        <row r="278">
          <cell r="A278" t="str">
            <v>D-RHNM_KEV_WOD_ELC_CHP</v>
          </cell>
          <cell r="B278" t="str">
            <v>VAR_fin</v>
          </cell>
          <cell r="C278" t="str">
            <v>RHNM_KEV_WOD_ELC_CHP</v>
          </cell>
          <cell r="D278"/>
          <cell r="E278"/>
          <cell r="F278"/>
          <cell r="G278">
            <v>4.3034787745822037E-4</v>
          </cell>
          <cell r="H278">
            <v>6.581664554918496E-4</v>
          </cell>
          <cell r="I278">
            <v>2.3866766958312224E-3</v>
          </cell>
          <cell r="J278">
            <v>3.222867585979994E-3</v>
          </cell>
          <cell r="K278">
            <v>1.3432528433000997E-3</v>
          </cell>
          <cell r="L278">
            <v>1.7882113255160428E-3</v>
          </cell>
          <cell r="M278">
            <v>2.4585585521553414E-3</v>
          </cell>
          <cell r="N278">
            <v>1.2734498520099444E-3</v>
          </cell>
          <cell r="O278">
            <v>1.8314807229381554E-3</v>
          </cell>
        </row>
        <row r="279">
          <cell r="A279" t="str">
            <v>SCOM-SHLTHCHPNGA</v>
          </cell>
          <cell r="B279" t="str">
            <v>VAR_fout</v>
          </cell>
          <cell r="C279" t="str">
            <v>SCOM-SHLTHC-NGA</v>
          </cell>
          <cell r="D279">
            <v>0.68565515617459494</v>
          </cell>
          <cell r="E279">
            <v>0.7426959181237951</v>
          </cell>
          <cell r="F279">
            <v>1.508040640778703</v>
          </cell>
          <cell r="G279">
            <v>1.7354232650852988</v>
          </cell>
          <cell r="H279">
            <v>1.6508758201064557</v>
          </cell>
          <cell r="I279">
            <v>1.0695758914807139</v>
          </cell>
          <cell r="J279"/>
          <cell r="K279"/>
          <cell r="L279">
            <v>2.9815169272791493E-3</v>
          </cell>
          <cell r="M279">
            <v>2.6929379214275686E-3</v>
          </cell>
          <cell r="N279">
            <v>2.1250090320992319E-3</v>
          </cell>
          <cell r="O279">
            <v>6.3839714749542222E-3</v>
          </cell>
        </row>
        <row r="280">
          <cell r="A280" t="str">
            <v>SCOM-SHLTHCHPNGA</v>
          </cell>
          <cell r="B280" t="str">
            <v>VAR_fin</v>
          </cell>
          <cell r="C280" t="str">
            <v>SCOMLTHCHPC</v>
          </cell>
          <cell r="D280">
            <v>0.68565515617459494</v>
          </cell>
          <cell r="E280">
            <v>0.7426959181237951</v>
          </cell>
          <cell r="F280">
            <v>1.508040640778703</v>
          </cell>
          <cell r="G280">
            <v>1.7354232650852988</v>
          </cell>
          <cell r="H280">
            <v>1.6508758201064557</v>
          </cell>
          <cell r="I280">
            <v>1.0695758914807139</v>
          </cell>
          <cell r="J280"/>
          <cell r="K280"/>
          <cell r="L280">
            <v>2.9815169272791493E-3</v>
          </cell>
          <cell r="M280">
            <v>2.6929379214275686E-3</v>
          </cell>
          <cell r="N280">
            <v>2.1250090320992319E-3</v>
          </cell>
          <cell r="O280">
            <v>6.3839714749542222E-3</v>
          </cell>
        </row>
        <row r="281">
          <cell r="A281" t="str">
            <v>SCOM-SHLTHCHPNGA</v>
          </cell>
          <cell r="B281" t="str">
            <v>VAR_fin</v>
          </cell>
          <cell r="C281" t="str">
            <v>SCOM_LTH_CHPNGA_ON</v>
          </cell>
          <cell r="D281">
            <v>0.69258096583292439</v>
          </cell>
          <cell r="E281">
            <v>0.75019789709474283</v>
          </cell>
          <cell r="F281">
            <v>1.5232733745239431</v>
          </cell>
          <cell r="G281">
            <v>1.7529527930154505</v>
          </cell>
          <cell r="H281">
            <v>1.6675513334408614</v>
          </cell>
          <cell r="I281">
            <v>1.0803796883643582</v>
          </cell>
          <cell r="J281"/>
          <cell r="L281">
            <v>3.0116332598779274E-3</v>
          </cell>
          <cell r="M281">
            <v>2.7201393145733E-3</v>
          </cell>
          <cell r="N281">
            <v>2.1464737697972046E-3</v>
          </cell>
          <cell r="O281">
            <v>6.4484560353072953E-3</v>
          </cell>
        </row>
        <row r="282">
          <cell r="A282" t="str">
            <v>SCOM-SHLTHCHPNGA</v>
          </cell>
          <cell r="B282" t="str">
            <v>VAR_ncap</v>
          </cell>
          <cell r="C282" t="str">
            <v>-</v>
          </cell>
          <cell r="D282">
            <v>6.6245915309116196E-8</v>
          </cell>
          <cell r="E282">
            <v>2.1571991663534199E-2</v>
          </cell>
          <cell r="F282">
            <v>7.0209892880528701E-2</v>
          </cell>
          <cell r="G282">
            <v>3.5250000918412697E-2</v>
          </cell>
          <cell r="H282">
            <v>4.7346742839077298E-2</v>
          </cell>
          <cell r="I282">
            <v>2.9343843175721099E-2</v>
          </cell>
          <cell r="J282">
            <v>7.8265796064468102E-7</v>
          </cell>
          <cell r="K282">
            <v>5.0902441663476E-7</v>
          </cell>
          <cell r="L282">
            <v>3.5273405977416901E-4</v>
          </cell>
          <cell r="M282">
            <v>2.5692004535805802E-4</v>
          </cell>
          <cell r="N282">
            <v>1.7057602665352501E-4</v>
          </cell>
          <cell r="O282">
            <v>6.9664142880796495E-4</v>
          </cell>
        </row>
        <row r="283">
          <cell r="A283" t="str">
            <v>SCOM-SHLTHCHPNGA</v>
          </cell>
          <cell r="B283" t="str">
            <v>VAR_cap</v>
          </cell>
          <cell r="C283" t="str">
            <v>-</v>
          </cell>
          <cell r="D283">
            <v>7.5969335204442212E-2</v>
          </cell>
          <cell r="E283">
            <v>6.8843875276977801E-2</v>
          </cell>
          <cell r="F283">
            <v>0.12773621754242359</v>
          </cell>
          <cell r="G283">
            <v>0.13409715646383918</v>
          </cell>
          <cell r="H283">
            <v>0.1298310218341901</v>
          </cell>
          <cell r="I283">
            <v>8.2644224982423006E-2</v>
          </cell>
          <cell r="J283">
            <v>-6.9751781150984016E-7</v>
          </cell>
          <cell r="K283">
            <v>-7.5928540529957012E-7</v>
          </cell>
          <cell r="L283">
            <v>3.524740368821902E-4</v>
          </cell>
          <cell r="M283">
            <v>3.4396729781193905E-4</v>
          </cell>
          <cell r="N283">
            <v>2.7149856973388101E-4</v>
          </cell>
          <cell r="O283">
            <v>8.1054256725204702E-4</v>
          </cell>
        </row>
        <row r="284">
          <cell r="A284" t="str">
            <v>ITOT-PROCESSCO2</v>
          </cell>
          <cell r="B284" t="str">
            <v>VAR_fout</v>
          </cell>
          <cell r="C284" t="str">
            <v>CO2</v>
          </cell>
          <cell r="D284">
            <v>2089.34680048464</v>
          </cell>
          <cell r="E284">
            <v>2111.0131698740802</v>
          </cell>
          <cell r="F284">
            <v>2102.26947106126</v>
          </cell>
          <cell r="G284">
            <v>2093.6575443043898</v>
          </cell>
          <cell r="H284">
            <v>2085.5355698396802</v>
          </cell>
          <cell r="I284">
            <v>2077.4193409353802</v>
          </cell>
          <cell r="J284">
            <v>2070.5827329358299</v>
          </cell>
          <cell r="K284">
            <v>2063.75175980734</v>
          </cell>
          <cell r="L284">
            <v>2063.7521622222298</v>
          </cell>
          <cell r="M284">
            <v>2063.750771252</v>
          </cell>
          <cell r="N284">
            <v>2063.7514001300001</v>
          </cell>
          <cell r="O284">
            <v>2063.7526390961398</v>
          </cell>
        </row>
        <row r="285">
          <cell r="A285" t="str">
            <v>ITOT-PROCESSCO2</v>
          </cell>
          <cell r="B285" t="str">
            <v>VAR_fout</v>
          </cell>
          <cell r="C285" t="str">
            <v>CO2P</v>
          </cell>
          <cell r="D285">
            <v>2089.34680048464</v>
          </cell>
          <cell r="E285">
            <v>2111.0131698740802</v>
          </cell>
          <cell r="F285">
            <v>2102.26947106126</v>
          </cell>
          <cell r="G285">
            <v>2093.6575443043944</v>
          </cell>
          <cell r="H285">
            <v>2085.5355698396784</v>
          </cell>
          <cell r="I285">
            <v>2077.4193409353743</v>
          </cell>
          <cell r="J285">
            <v>2070.5827329358326</v>
          </cell>
          <cell r="K285">
            <v>2063.7517598073368</v>
          </cell>
          <cell r="L285">
            <v>2063.7521622222284</v>
          </cell>
          <cell r="M285">
            <v>2063.7507712519987</v>
          </cell>
          <cell r="N285">
            <v>2063.7514001300046</v>
          </cell>
          <cell r="O285">
            <v>2063.7526390961402</v>
          </cell>
        </row>
        <row r="286">
          <cell r="A286" t="str">
            <v>RHNM-SHWODBR</v>
          </cell>
          <cell r="B286" t="str">
            <v>VAR_fout</v>
          </cell>
          <cell r="C286" t="str">
            <v>RHNM-SHWOD</v>
          </cell>
          <cell r="D286"/>
          <cell r="E286">
            <v>8.1141281681314459E-2</v>
          </cell>
          <cell r="F286">
            <v>8.1141386691361436E-2</v>
          </cell>
          <cell r="G286">
            <v>8.1140007663599689E-2</v>
          </cell>
          <cell r="H286">
            <v>8.1141191440216615E-2</v>
          </cell>
          <cell r="I286">
            <v>8.1141720770296411E-2</v>
          </cell>
          <cell r="J286">
            <v>8.1142026052120481E-2</v>
          </cell>
          <cell r="K286">
            <v>8.1142754605393524E-2</v>
          </cell>
          <cell r="L286">
            <v>8.1141229379315893E-2</v>
          </cell>
          <cell r="M286">
            <v>8.1141894874516951E-2</v>
          </cell>
          <cell r="N286">
            <v>8.1128427773083586E-2</v>
          </cell>
          <cell r="O286">
            <v>1.0416415942199256E-2</v>
          </cell>
        </row>
        <row r="287">
          <cell r="A287" t="str">
            <v>RHNM-SHWODBR</v>
          </cell>
          <cell r="B287" t="str">
            <v>VAR_fin</v>
          </cell>
          <cell r="C287" t="str">
            <v>RHNMWODBRC</v>
          </cell>
          <cell r="D287"/>
          <cell r="E287">
            <v>8.1141281681314459E-2</v>
          </cell>
          <cell r="F287">
            <v>8.1141386691361436E-2</v>
          </cell>
          <cell r="G287">
            <v>8.1140007663599689E-2</v>
          </cell>
          <cell r="H287">
            <v>8.1141191440216615E-2</v>
          </cell>
          <cell r="I287">
            <v>8.1141720770296411E-2</v>
          </cell>
          <cell r="J287">
            <v>8.1142026052120481E-2</v>
          </cell>
          <cell r="K287">
            <v>8.1142754605393524E-2</v>
          </cell>
          <cell r="L287">
            <v>8.1141229379315893E-2</v>
          </cell>
          <cell r="M287">
            <v>8.1141894874516951E-2</v>
          </cell>
          <cell r="N287">
            <v>8.1128427773083586E-2</v>
          </cell>
          <cell r="O287">
            <v>1.0416415942199256E-2</v>
          </cell>
        </row>
        <row r="288">
          <cell r="A288" t="str">
            <v>RHNM-SHWODBR</v>
          </cell>
          <cell r="B288" t="str">
            <v>VAR_fin</v>
          </cell>
          <cell r="C288" t="str">
            <v>RWOD</v>
          </cell>
          <cell r="D288"/>
          <cell r="E288">
            <v>0.11269622455738111</v>
          </cell>
          <cell r="F288">
            <v>0.11269637040466873</v>
          </cell>
          <cell r="G288">
            <v>0.1126944550883329</v>
          </cell>
          <cell r="H288">
            <v>0.11269609922252324</v>
          </cell>
          <cell r="I288">
            <v>0.11269683440318932</v>
          </cell>
          <cell r="J288">
            <v>0.11269725840572278</v>
          </cell>
          <cell r="K288">
            <v>0.1126982702852688</v>
          </cell>
          <cell r="L288">
            <v>0.11269615191571657</v>
          </cell>
          <cell r="M288">
            <v>0.1126970762146068</v>
          </cell>
          <cell r="N288">
            <v>0.11267837190706054</v>
          </cell>
          <cell r="O288">
            <v>1.4467244364165632E-2</v>
          </cell>
        </row>
        <row r="289">
          <cell r="A289" t="str">
            <v>RHNM-SHWODBR</v>
          </cell>
          <cell r="B289" t="str">
            <v>VAR_ncap</v>
          </cell>
          <cell r="C289" t="str">
            <v>-</v>
          </cell>
          <cell r="D289"/>
          <cell r="E289">
            <v>6.3377649639272801E-3</v>
          </cell>
          <cell r="F289">
            <v>1.131997273729E-4</v>
          </cell>
          <cell r="G289"/>
          <cell r="H289">
            <v>6.2873887648321504E-3</v>
          </cell>
          <cell r="I289"/>
          <cell r="J289">
            <v>6.3180642695430701E-3</v>
          </cell>
          <cell r="K289"/>
          <cell r="L289">
            <v>1.7859619554950899E-3</v>
          </cell>
          <cell r="M289">
            <v>4.8842002030543901E-3</v>
          </cell>
          <cell r="N289">
            <v>2.4589032932724301E-4</v>
          </cell>
          <cell r="O289">
            <v>1.38413178249263E-6</v>
          </cell>
        </row>
        <row r="290">
          <cell r="A290" t="str">
            <v>RHNM-SHWODBR</v>
          </cell>
          <cell r="B290" t="str">
            <v>VAR_cap</v>
          </cell>
          <cell r="C290" t="str">
            <v>-</v>
          </cell>
          <cell r="D290"/>
          <cell r="E290">
            <v>6.3377649639272801E-3</v>
          </cell>
          <cell r="F290">
            <v>6.4507615252997882E-3</v>
          </cell>
          <cell r="G290">
            <v>6.4505017921447508E-3</v>
          </cell>
          <cell r="H290">
            <v>8.1909979732655916E-3</v>
          </cell>
          <cell r="I290">
            <v>6.3109607915457231E-3</v>
          </cell>
          <cell r="J290">
            <v>8.0685410456885799E-3</v>
          </cell>
          <cell r="K290">
            <v>6.3179899870956097E-3</v>
          </cell>
          <cell r="L290">
            <v>7.2665750512252705E-3</v>
          </cell>
          <cell r="M290">
            <v>6.6699479517572111E-3</v>
          </cell>
          <cell r="N290">
            <v>6.3494720103712292E-3</v>
          </cell>
          <cell r="O290">
            <v>1.6616794549820903E-3</v>
          </cell>
        </row>
        <row r="291">
          <cell r="A291" t="str">
            <v>RHNS-SHDEM</v>
          </cell>
          <cell r="B291" t="str">
            <v>VAR_fout</v>
          </cell>
          <cell r="C291" t="str">
            <v>RHNS-SHD</v>
          </cell>
          <cell r="D291"/>
          <cell r="E291">
            <v>0.40498900274511701</v>
          </cell>
          <cell r="F291">
            <v>0.99391635777870935</v>
          </cell>
          <cell r="G291">
            <v>1.8460248800363404</v>
          </cell>
          <cell r="H291">
            <v>2.5919174576310802</v>
          </cell>
          <cell r="I291">
            <v>3.3577558477160485</v>
          </cell>
          <cell r="J291">
            <v>4.1380724816408536</v>
          </cell>
          <cell r="K291">
            <v>4.9940828428825199</v>
          </cell>
          <cell r="L291">
            <v>4.9107134017925507</v>
          </cell>
          <cell r="M291">
            <v>4.8891371853700276</v>
          </cell>
          <cell r="N291">
            <v>4.8906557867632197</v>
          </cell>
          <cell r="O291">
            <v>4.7384836096024898</v>
          </cell>
        </row>
        <row r="292">
          <cell r="A292" t="str">
            <v>RHNS-SHDEM</v>
          </cell>
          <cell r="B292" t="str">
            <v>VAR_fin</v>
          </cell>
          <cell r="C292" t="str">
            <v>RHNS-SHLTHC-WOD</v>
          </cell>
          <cell r="D292"/>
          <cell r="E292">
            <v>2.184356544936242E-5</v>
          </cell>
          <cell r="F292"/>
          <cell r="G292">
            <v>1.1125826425180325E-3</v>
          </cell>
          <cell r="H292">
            <v>1.5284317006913526E-3</v>
          </cell>
          <cell r="I292">
            <v>4.1533249219080585E-3</v>
          </cell>
          <cell r="J292">
            <v>4.0701007693690087E-3</v>
          </cell>
          <cell r="K292">
            <v>6.6870440242698531E-3</v>
          </cell>
          <cell r="L292">
            <v>3.117475841860666E-3</v>
          </cell>
          <cell r="M292">
            <v>8.4290415335096635E-3</v>
          </cell>
          <cell r="N292">
            <v>1.1165128747303563E-2</v>
          </cell>
          <cell r="O292">
            <v>0.19805093663063691</v>
          </cell>
        </row>
        <row r="293">
          <cell r="A293" t="str">
            <v>RHNS-SHDEM</v>
          </cell>
          <cell r="B293" t="str">
            <v>VAR_fin</v>
          </cell>
          <cell r="C293" t="str">
            <v>RHNS-SHLFO</v>
          </cell>
          <cell r="D293"/>
          <cell r="E293">
            <v>1.7492797850567251E-5</v>
          </cell>
          <cell r="F293"/>
          <cell r="G293">
            <v>1.6658921802318799E-6</v>
          </cell>
          <cell r="H293">
            <v>3.5351486607630082E-4</v>
          </cell>
          <cell r="I293">
            <v>1.0917229616066983E-4</v>
          </cell>
          <cell r="J293"/>
          <cell r="K293">
            <v>1.1409885160329887E-4</v>
          </cell>
          <cell r="L293">
            <v>2.1950938265892208E-5</v>
          </cell>
          <cell r="O293">
            <v>8.3142673956003808E-3</v>
          </cell>
        </row>
        <row r="294">
          <cell r="A294" t="str">
            <v>RHNS-SHDEM</v>
          </cell>
          <cell r="B294" t="str">
            <v>VAR_fin</v>
          </cell>
          <cell r="C294" t="str">
            <v>RHNS-SHNGAH</v>
          </cell>
          <cell r="D294"/>
          <cell r="E294">
            <v>2.2235470334414027E-5</v>
          </cell>
          <cell r="F294">
            <v>2.2095310211746257E-3</v>
          </cell>
          <cell r="G294">
            <v>2.0340962688031121E-3</v>
          </cell>
          <cell r="H294">
            <v>2.0502754654809892E-2</v>
          </cell>
          <cell r="I294">
            <v>0.79022504080477096</v>
          </cell>
          <cell r="J294">
            <v>0.77944484859534025</v>
          </cell>
          <cell r="K294">
            <v>0.77377908876046442</v>
          </cell>
          <cell r="L294">
            <v>8.0528674943024389E-2</v>
          </cell>
          <cell r="M294">
            <v>8.5967420053687585E-3</v>
          </cell>
          <cell r="N294">
            <v>1.1708835632192768E-2</v>
          </cell>
          <cell r="O294">
            <v>0.19710467883979493</v>
          </cell>
        </row>
        <row r="295">
          <cell r="A295" t="str">
            <v>RHNS-SHDEM</v>
          </cell>
          <cell r="B295" t="str">
            <v>VAR_fin</v>
          </cell>
          <cell r="C295" t="str">
            <v>RHNS-SHCON</v>
          </cell>
          <cell r="D295"/>
          <cell r="E295"/>
          <cell r="F295">
            <v>6.9387064654051134E-5</v>
          </cell>
          <cell r="G295">
            <v>4.9329426291989645E-5</v>
          </cell>
          <cell r="H295">
            <v>9.8639571464786328E-5</v>
          </cell>
          <cell r="I295">
            <v>8.6646796011746545E-5</v>
          </cell>
          <cell r="J295">
            <v>9.8347225312284494E-5</v>
          </cell>
          <cell r="K295">
            <v>1.9583471279099437E-4</v>
          </cell>
          <cell r="L295">
            <v>1.6100373540067141E-4</v>
          </cell>
          <cell r="M295">
            <v>2.0287451222987993E-4</v>
          </cell>
          <cell r="N295">
            <v>3.2134383397261609E-4</v>
          </cell>
          <cell r="O295">
            <v>1.6670254293301003</v>
          </cell>
        </row>
        <row r="296">
          <cell r="A296" t="str">
            <v>RHNS-SHDEM</v>
          </cell>
          <cell r="B296" t="str">
            <v>VAR_fin</v>
          </cell>
          <cell r="C296" t="str">
            <v>RHNS-SHWOD</v>
          </cell>
          <cell r="D296"/>
          <cell r="E296">
            <v>2.6467715110856521E-2</v>
          </cell>
          <cell r="F296">
            <v>9.376325040394469E-2</v>
          </cell>
          <cell r="G296">
            <v>0.106734901126014</v>
          </cell>
          <cell r="H296">
            <v>0.23091142462873721</v>
          </cell>
          <cell r="I296">
            <v>0.15196237108829053</v>
          </cell>
          <cell r="J296">
            <v>0.1607733091178149</v>
          </cell>
          <cell r="K296">
            <v>0.24307300327618056</v>
          </cell>
          <cell r="L296">
            <v>0.15605395229786745</v>
          </cell>
          <cell r="M296">
            <v>0.13667459317372008</v>
          </cell>
          <cell r="N296">
            <v>0.12817547389270745</v>
          </cell>
          <cell r="O296">
            <v>0.21143262256061982</v>
          </cell>
        </row>
        <row r="297">
          <cell r="A297" t="str">
            <v>RHNS-SHDEM</v>
          </cell>
          <cell r="B297" t="str">
            <v>VAR_fin</v>
          </cell>
          <cell r="C297" t="str">
            <v>RHNS-SHNST</v>
          </cell>
          <cell r="D297"/>
          <cell r="E297">
            <v>2.2454377979651697E-5</v>
          </cell>
          <cell r="F297">
            <v>6.1080052427849485E-4</v>
          </cell>
          <cell r="G297">
            <v>5.371483483086046E-4</v>
          </cell>
          <cell r="H297">
            <v>3.6343530148269361E-5</v>
          </cell>
          <cell r="I297">
            <v>4.8224313338559476E-4</v>
          </cell>
          <cell r="J297">
            <v>3.2975129325066033E-4</v>
          </cell>
          <cell r="K297">
            <v>4.6152472210094358E-5</v>
          </cell>
          <cell r="L297">
            <v>7.0535276230709008E-4</v>
          </cell>
          <cell r="M297">
            <v>4.9900895409403755E-3</v>
          </cell>
          <cell r="N297">
            <v>6.7685420288657481E-3</v>
          </cell>
          <cell r="O297">
            <v>0.11733481811997865</v>
          </cell>
        </row>
        <row r="298">
          <cell r="A298" t="str">
            <v>RHNS-SHDEM</v>
          </cell>
          <cell r="B298" t="str">
            <v>VAR_fin</v>
          </cell>
          <cell r="C298" t="str">
            <v>RHNS-SHPLT</v>
          </cell>
          <cell r="D298"/>
          <cell r="E298">
            <v>2.7507366028844478E-5</v>
          </cell>
          <cell r="F298">
            <v>1.0222066553793533E-3</v>
          </cell>
          <cell r="G298">
            <v>1.6474976938963496E-3</v>
          </cell>
          <cell r="H298">
            <v>1.8514460958004785E-3</v>
          </cell>
          <cell r="I298">
            <v>2.0317621156890459E-3</v>
          </cell>
          <cell r="J298">
            <v>2.0705153183085711E-3</v>
          </cell>
          <cell r="K298">
            <v>3.9476313311573447E-3</v>
          </cell>
          <cell r="L298">
            <v>4.1499941142719536E-3</v>
          </cell>
          <cell r="M298">
            <v>9.0273908607716186E-3</v>
          </cell>
          <cell r="N298">
            <v>1.1962958427832281E-2</v>
          </cell>
          <cell r="O298">
            <v>0.19761307785926968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RHNS-SHLTHD</v>
          </cell>
          <cell r="D299"/>
          <cell r="E299">
            <v>5.377601453535958E-2</v>
          </cell>
          <cell r="F299">
            <v>6.9125950738664538E-2</v>
          </cell>
          <cell r="G299">
            <v>0.11117751411106234</v>
          </cell>
          <cell r="H299">
            <v>0.17411583524192933</v>
          </cell>
          <cell r="I299">
            <v>0.24793824200593717</v>
          </cell>
          <cell r="J299">
            <v>0.3394148442464649</v>
          </cell>
          <cell r="K299">
            <v>0.45156700575684222</v>
          </cell>
          <cell r="L299">
            <v>0.4726857951367065</v>
          </cell>
          <cell r="M299">
            <v>0.47049807107461605</v>
          </cell>
          <cell r="N299">
            <v>0.48206403577036749</v>
          </cell>
          <cell r="O299">
            <v>0.33867281641540847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RHNS-SHELCB</v>
          </cell>
          <cell r="D300"/>
          <cell r="E300">
            <v>6.8903569006548704E-2</v>
          </cell>
          <cell r="F300">
            <v>7.205052872417321E-2</v>
          </cell>
          <cell r="G300">
            <v>1.8659695804634398E-3</v>
          </cell>
          <cell r="H300">
            <v>1.5199136125534757E-3</v>
          </cell>
          <cell r="I300">
            <v>1.354249199527105E-3</v>
          </cell>
          <cell r="J300">
            <v>1.6428747536772284E-3</v>
          </cell>
          <cell r="K300">
            <v>1.575743622879559E-3</v>
          </cell>
          <cell r="L300">
            <v>1.7584361555233994E-3</v>
          </cell>
          <cell r="M300">
            <v>8.7262986830980056E-3</v>
          </cell>
          <cell r="N300">
            <v>1.1856850924736567E-2</v>
          </cell>
          <cell r="O300">
            <v>0.19718066032175527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RHNS-SHELCH</v>
          </cell>
          <cell r="D301"/>
          <cell r="E301">
            <v>0.24148474476223347</v>
          </cell>
          <cell r="F301">
            <v>0.73830660617234833</v>
          </cell>
          <cell r="G301">
            <v>1.6093889189645394</v>
          </cell>
          <cell r="H301">
            <v>2.1422307318882399</v>
          </cell>
          <cell r="I301">
            <v>2.142053960452019</v>
          </cell>
          <cell r="J301">
            <v>2.837639883106065</v>
          </cell>
          <cell r="K301">
            <v>3.4960778531246528</v>
          </cell>
          <cell r="L301">
            <v>4.1858935304796354</v>
          </cell>
          <cell r="M301">
            <v>4.2258011598892642</v>
          </cell>
          <cell r="N301">
            <v>4.2045253898033064</v>
          </cell>
          <cell r="O301">
            <v>1.1982289915719899</v>
          </cell>
        </row>
        <row r="302">
          <cell r="A302" t="str">
            <v>RHNS-SHDEM</v>
          </cell>
          <cell r="B302" t="str">
            <v>VAR_fin</v>
          </cell>
          <cell r="C302" t="str">
            <v>RHNS-SHSOL</v>
          </cell>
          <cell r="D302"/>
          <cell r="E302">
            <v>1.3357307672012417E-2</v>
          </cell>
          <cell r="F302">
            <v>1.4684326337601486E-2</v>
          </cell>
          <cell r="G302">
            <v>9.6724369879612037E-3</v>
          </cell>
          <cell r="H302">
            <v>1.6224563605765605E-2</v>
          </cell>
          <cell r="I302">
            <v>1.5577437985664948E-2</v>
          </cell>
          <cell r="J302">
            <v>1.2403100466504809E-2</v>
          </cell>
          <cell r="K302">
            <v>1.7218054642570542E-2</v>
          </cell>
          <cell r="L302">
            <v>4.1513166581405095E-3</v>
          </cell>
          <cell r="M302">
            <v>8.3003308318114078E-3</v>
          </cell>
          <cell r="N302">
            <v>1.0991269426144387E-2</v>
          </cell>
          <cell r="O302">
            <v>0.19721246029998762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RHNS-SHLTHC-NGA</v>
          </cell>
          <cell r="D303"/>
          <cell r="E303">
            <v>9.9264980734580172E-4</v>
          </cell>
          <cell r="F303">
            <v>2.3263508270784687E-3</v>
          </cell>
          <cell r="G303">
            <v>2.013552039631107E-3</v>
          </cell>
          <cell r="H303">
            <v>2.6109557522740121E-3</v>
          </cell>
          <cell r="I303">
            <v>1.9037744371827655E-3</v>
          </cell>
          <cell r="J303"/>
          <cell r="K303">
            <v>4.6609247766682287E-5</v>
          </cell>
          <cell r="L303">
            <v>1.6874502755644537E-3</v>
          </cell>
          <cell r="M303">
            <v>8.202406550417915E-3</v>
          </cell>
          <cell r="N303">
            <v>1.1106084116276411E-2</v>
          </cell>
          <cell r="O303">
            <v>0.1980096795529154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</v>
          </cell>
          <cell r="D304"/>
          <cell r="E304">
            <v>2.339545679928531E-5</v>
          </cell>
          <cell r="F304"/>
          <cell r="G304">
            <v>2.2567057267318891E-5</v>
          </cell>
          <cell r="H304">
            <v>1.9744288152763481E-4</v>
          </cell>
          <cell r="I304">
            <v>1.1920681585126657E-4</v>
          </cell>
          <cell r="J304">
            <v>4.5765458515992853E-4</v>
          </cell>
          <cell r="K304">
            <v>4.3587176662613406E-5</v>
          </cell>
          <cell r="L304">
            <v>1.6726993820935332E-5</v>
          </cell>
          <cell r="N304">
            <v>2.1120499085083524E-4</v>
          </cell>
          <cell r="O304">
            <v>1.2587254969794053E-2</v>
          </cell>
        </row>
        <row r="305">
          <cell r="A305" t="str">
            <v>RES-ELCSPEC</v>
          </cell>
          <cell r="B305" t="str">
            <v>VAR_fout</v>
          </cell>
          <cell r="C305" t="str">
            <v>RHSA-ELS</v>
          </cell>
          <cell r="D305">
            <v>44.576905953853334</v>
          </cell>
          <cell r="E305">
            <v>44.827338548509942</v>
          </cell>
          <cell r="F305">
            <v>44.633491047428663</v>
          </cell>
          <cell r="G305">
            <v>44.838272506273483</v>
          </cell>
          <cell r="H305">
            <v>45.030086517220489</v>
          </cell>
          <cell r="I305">
            <v>45.051866781674526</v>
          </cell>
          <cell r="J305">
            <v>44.873466950661452</v>
          </cell>
          <cell r="K305">
            <v>44.932089497487297</v>
          </cell>
          <cell r="L305">
            <v>45.475839593100716</v>
          </cell>
          <cell r="M305">
            <v>45.859520794899758</v>
          </cell>
          <cell r="N305">
            <v>46.272796120393267</v>
          </cell>
          <cell r="O305">
            <v>46.288979538913068</v>
          </cell>
        </row>
        <row r="306">
          <cell r="A306" t="str">
            <v>RES-ELCSPEC</v>
          </cell>
          <cell r="B306" t="str">
            <v>VAR_fin</v>
          </cell>
          <cell r="C306" t="str">
            <v>RHSA_ELC</v>
          </cell>
          <cell r="D306">
            <v>44.576905953853334</v>
          </cell>
          <cell r="E306">
            <v>44.827338548509942</v>
          </cell>
          <cell r="F306">
            <v>44.633491047428663</v>
          </cell>
          <cell r="G306">
            <v>44.838272506273483</v>
          </cell>
          <cell r="H306">
            <v>45.030086517220489</v>
          </cell>
          <cell r="I306">
            <v>45.051866781674526</v>
          </cell>
          <cell r="J306">
            <v>44.873466950661452</v>
          </cell>
          <cell r="K306">
            <v>44.932089497487297</v>
          </cell>
          <cell r="L306">
            <v>45.475839593100716</v>
          </cell>
          <cell r="M306">
            <v>45.859520794899758</v>
          </cell>
          <cell r="N306">
            <v>46.272796120393267</v>
          </cell>
          <cell r="O306">
            <v>46.288979538913068</v>
          </cell>
        </row>
        <row r="307">
          <cell r="A307" t="str">
            <v>RES-ELCSPEC</v>
          </cell>
          <cell r="B307" t="str">
            <v>VAR_ncap</v>
          </cell>
          <cell r="C307" t="str">
            <v>-</v>
          </cell>
          <cell r="D307">
            <v>0.19321169257478499</v>
          </cell>
          <cell r="E307">
            <v>1.7013826001726301E-6</v>
          </cell>
          <cell r="F307">
            <v>1.58321825346078E-6</v>
          </cell>
          <cell r="G307">
            <v>2.1126801940128699E-6</v>
          </cell>
          <cell r="H307">
            <v>1.4065969271357501E-3</v>
          </cell>
          <cell r="I307">
            <v>2.30538753417402E-3</v>
          </cell>
          <cell r="J307">
            <v>3.05887811114648</v>
          </cell>
          <cell r="K307">
            <v>1.68670789566735</v>
          </cell>
          <cell r="L307">
            <v>5.7477513878176997E-2</v>
          </cell>
          <cell r="M307">
            <v>4.1967006576422598E-2</v>
          </cell>
          <cell r="N307">
            <v>0.524854075178941</v>
          </cell>
          <cell r="O307">
            <v>2.5817260278007099</v>
          </cell>
        </row>
        <row r="308">
          <cell r="A308" t="str">
            <v>RES-ELCSPEC</v>
          </cell>
          <cell r="B308" t="str">
            <v>VAR_cap</v>
          </cell>
          <cell r="C308" t="str">
            <v>-</v>
          </cell>
          <cell r="D308">
            <v>4.7117483767052546</v>
          </cell>
          <cell r="E308">
            <v>4.7423633944235712</v>
          </cell>
          <cell r="F308">
            <v>4.7582462216692809</v>
          </cell>
          <cell r="G308">
            <v>4.7582453749880118</v>
          </cell>
          <cell r="H308">
            <v>4.7596500457232018</v>
          </cell>
          <cell r="I308">
            <v>4.761952499493705</v>
          </cell>
          <cell r="J308">
            <v>4.7430949614873965</v>
          </cell>
          <cell r="K308">
            <v>4.74929312686956</v>
          </cell>
          <cell r="L308">
            <v>4.8067660974036999</v>
          </cell>
          <cell r="M308">
            <v>4.8473230413703465</v>
          </cell>
          <cell r="N308">
            <v>4.8910045653530894</v>
          </cell>
          <cell r="O308">
            <v>4.8927190059850094</v>
          </cell>
        </row>
        <row r="309">
          <cell r="A309" t="str">
            <v>SCOM-SHCONBR1</v>
          </cell>
          <cell r="B309" t="str">
            <v>VAR_fout</v>
          </cell>
          <cell r="C309" t="str">
            <v>SCOM-SHCON</v>
          </cell>
          <cell r="D309"/>
          <cell r="E309">
            <v>1.5198038809151324</v>
          </cell>
          <cell r="F309">
            <v>1.5196561696695483</v>
          </cell>
          <cell r="G309">
            <v>2.6178047205043695</v>
          </cell>
          <cell r="H309">
            <v>2.6178017547714933</v>
          </cell>
          <cell r="I309">
            <v>2.6178005061257896</v>
          </cell>
          <cell r="J309">
            <v>2.6178084070126135</v>
          </cell>
          <cell r="K309">
            <v>2.6178206628664831</v>
          </cell>
          <cell r="L309">
            <v>2.6177990826868762</v>
          </cell>
          <cell r="M309">
            <v>2.6178158557077298</v>
          </cell>
          <cell r="N309">
            <v>2.6177984555237179</v>
          </cell>
          <cell r="O309">
            <v>2.6178188474299282</v>
          </cell>
        </row>
        <row r="310">
          <cell r="A310" t="str">
            <v>SCOM-SHCONBR1</v>
          </cell>
          <cell r="B310" t="str">
            <v>VAR_fin</v>
          </cell>
          <cell r="C310" t="str">
            <v>CON</v>
          </cell>
          <cell r="D310"/>
          <cell r="E310">
            <v>1.5198038809151324</v>
          </cell>
          <cell r="F310">
            <v>1.5196561696695483</v>
          </cell>
          <cell r="G310">
            <v>2.6178047205043695</v>
          </cell>
          <cell r="H310">
            <v>2.6178017547714933</v>
          </cell>
          <cell r="I310">
            <v>2.6178005061257896</v>
          </cell>
          <cell r="J310">
            <v>2.6178084070126135</v>
          </cell>
          <cell r="K310">
            <v>2.6178206628664831</v>
          </cell>
          <cell r="L310">
            <v>2.6177990826868762</v>
          </cell>
          <cell r="M310">
            <v>2.6178158557077298</v>
          </cell>
          <cell r="N310">
            <v>2.6177984555237179</v>
          </cell>
          <cell r="O310">
            <v>2.6178188474299282</v>
          </cell>
        </row>
        <row r="311">
          <cell r="A311" t="str">
            <v>SCOM-SHCONBR1</v>
          </cell>
          <cell r="B311" t="str">
            <v>VAR_ncap</v>
          </cell>
          <cell r="C311" t="str">
            <v>-</v>
          </cell>
          <cell r="D311"/>
          <cell r="E311">
            <v>0.117431674290134</v>
          </cell>
          <cell r="F311">
            <v>1.9829930291552899E-6</v>
          </cell>
          <cell r="G311">
            <v>8.4866498714007699E-2</v>
          </cell>
          <cell r="H311">
            <v>2.5966611173802301E-7</v>
          </cell>
          <cell r="I311">
            <v>3.0512163089082699E-7</v>
          </cell>
          <cell r="J311">
            <v>2.7034101432665402E-7</v>
          </cell>
          <cell r="K311">
            <v>3.8178207799540897E-2</v>
          </cell>
          <cell r="L311">
            <v>0.10202470828350201</v>
          </cell>
          <cell r="M311">
            <v>6.2105320442144701E-2</v>
          </cell>
          <cell r="N311">
            <v>5.7106097486760003E-6</v>
          </cell>
          <cell r="O311">
            <v>4.9402171363712298E-7</v>
          </cell>
        </row>
        <row r="312">
          <cell r="A312" t="str">
            <v>SCOM-SHCONBR1</v>
          </cell>
          <cell r="B312" t="str">
            <v>VAR_cap</v>
          </cell>
          <cell r="C312" t="str">
            <v>-</v>
          </cell>
          <cell r="D312"/>
          <cell r="E312">
            <v>0.117431674290134</v>
          </cell>
          <cell r="F312">
            <v>0.11743355684849195</v>
          </cell>
          <cell r="G312">
            <v>0.20229994820251632</v>
          </cell>
          <cell r="H312">
            <v>0.2023000988996925</v>
          </cell>
          <cell r="I312">
            <v>0.20230038098755534</v>
          </cell>
          <cell r="J312">
            <v>0.2023004678744256</v>
          </cell>
          <cell r="K312">
            <v>0.20229680224489871</v>
          </cell>
          <cell r="L312">
            <v>0.20230043208648615</v>
          </cell>
          <cell r="M312">
            <v>0.20230833551260388</v>
          </cell>
          <cell r="N312">
            <v>0.20231392009418869</v>
          </cell>
          <cell r="O312">
            <v>0.20231402121256645</v>
          </cell>
        </row>
        <row r="313">
          <cell r="A313" t="str">
            <v>RHSA-WHSTG-SOL</v>
          </cell>
          <cell r="B313" t="str">
            <v>VAR_fout</v>
          </cell>
          <cell r="C313" t="str">
            <v>RHSA-WHASOL</v>
          </cell>
          <cell r="D313">
            <v>3.0414875652744908E-5</v>
          </cell>
          <cell r="E313">
            <v>2.5369272684200019E-5</v>
          </cell>
          <cell r="F313">
            <v>0.49583017049272643</v>
          </cell>
          <cell r="G313">
            <v>0.51683101237626128</v>
          </cell>
          <cell r="H313">
            <v>0.24559878218661721</v>
          </cell>
          <cell r="I313">
            <v>0.25796787621952511</v>
          </cell>
          <cell r="J313">
            <v>0.25108836947526053</v>
          </cell>
          <cell r="K313">
            <v>1.0382951994282159</v>
          </cell>
          <cell r="L313">
            <v>0.89327488769591701</v>
          </cell>
          <cell r="M313">
            <v>0.87358656118493949</v>
          </cell>
          <cell r="N313">
            <v>0.6563736967975432</v>
          </cell>
          <cell r="O313">
            <v>0.49089998882556557</v>
          </cell>
        </row>
        <row r="314">
          <cell r="A314" t="str">
            <v>RHSA-WHSTG-SOL</v>
          </cell>
          <cell r="B314" t="str">
            <v>VAR_fin</v>
          </cell>
          <cell r="C314" t="str">
            <v>RHSA-WHASOL</v>
          </cell>
          <cell r="D314">
            <v>2.5753353087748542E-7</v>
          </cell>
          <cell r="E314">
            <v>9.6571775715146205E-7</v>
          </cell>
          <cell r="F314">
            <v>0.49583499116309754</v>
          </cell>
          <cell r="G314">
            <v>0.51683346467522406</v>
          </cell>
          <cell r="H314">
            <v>0.24558657462291714</v>
          </cell>
          <cell r="I314">
            <v>0.25796757838404372</v>
          </cell>
          <cell r="J314">
            <v>0.25106195776874068</v>
          </cell>
          <cell r="K314">
            <v>1.0383161586124767</v>
          </cell>
          <cell r="L314">
            <v>0.89331343431520471</v>
          </cell>
          <cell r="M314">
            <v>0.87359723284666957</v>
          </cell>
          <cell r="N314">
            <v>0.65639321711696608</v>
          </cell>
          <cell r="O314">
            <v>0.49088006725885797</v>
          </cell>
        </row>
        <row r="315">
          <cell r="A315" t="str">
            <v>RHSA-WHSTG-SOL</v>
          </cell>
          <cell r="B315" t="str">
            <v>VAR_ncap</v>
          </cell>
          <cell r="C315" t="str">
            <v>-</v>
          </cell>
          <cell r="D315">
            <v>8.7305697765201907E-3</v>
          </cell>
          <cell r="E315">
            <v>6.9509423712513604E-2</v>
          </cell>
          <cell r="F315">
            <v>3.06059436719881E-6</v>
          </cell>
          <cell r="G315">
            <v>8.2637036363170404E-7</v>
          </cell>
          <cell r="H315">
            <v>2.6918418792179499E-4</v>
          </cell>
          <cell r="I315">
            <v>3.7830971795490102E-2</v>
          </cell>
          <cell r="J315">
            <v>9.9970724116932601E-5</v>
          </cell>
          <cell r="K315">
            <v>0.12300072495424499</v>
          </cell>
          <cell r="L315">
            <v>1.07188703055776E-2</v>
          </cell>
          <cell r="M315">
            <v>1.9287759857172799E-3</v>
          </cell>
          <cell r="N315">
            <v>7.3737939809440503E-2</v>
          </cell>
          <cell r="O315">
            <v>4.7424401321672204E-3</v>
          </cell>
        </row>
        <row r="316">
          <cell r="A316" t="str">
            <v>RHSA-WHSTG-SOL</v>
          </cell>
          <cell r="B316" t="str">
            <v>VAR_cap</v>
          </cell>
          <cell r="C316" t="str">
            <v>-</v>
          </cell>
          <cell r="D316">
            <v>8.7316323294837871E-3</v>
          </cell>
          <cell r="E316">
            <v>7.8241056041997395E-2</v>
          </cell>
          <cell r="F316">
            <v>7.8244116636364602E-2</v>
          </cell>
          <cell r="G316">
            <v>7.8244943006728199E-2</v>
          </cell>
          <cell r="H316">
            <v>3.8150206992159673E-2</v>
          </cell>
          <cell r="I316">
            <v>3.8101467854854298E-2</v>
          </cell>
          <cell r="J316">
            <v>3.82001267075288E-2</v>
          </cell>
          <cell r="K316">
            <v>0.16093166747385201</v>
          </cell>
          <cell r="L316">
            <v>0.13961920340740799</v>
          </cell>
          <cell r="M316">
            <v>0.13564837124553999</v>
          </cell>
          <cell r="N316">
            <v>0.104773682435245</v>
          </cell>
          <cell r="O316">
            <v>8.0409155927325004E-2</v>
          </cell>
        </row>
        <row r="317">
          <cell r="A317" t="str">
            <v>SCOM-SHCONBR2</v>
          </cell>
          <cell r="B317" t="str">
            <v>VAR_fout</v>
          </cell>
          <cell r="C317" t="str">
            <v>SCOM-SHCON</v>
          </cell>
          <cell r="D317"/>
          <cell r="E317">
            <v>2.3670949212974879</v>
          </cell>
          <cell r="F317">
            <v>2.366911304477632</v>
          </cell>
          <cell r="G317">
            <v>4.0772808079541205</v>
          </cell>
          <cell r="H317">
            <v>4.077277594329991</v>
          </cell>
          <cell r="I317">
            <v>4.0772764004609225</v>
          </cell>
          <cell r="J317">
            <v>4.0772844430807282</v>
          </cell>
          <cell r="K317">
            <v>4.0772953699763592</v>
          </cell>
          <cell r="L317">
            <v>4.0772750873330175</v>
          </cell>
          <cell r="M317">
            <v>4.0772901755982218</v>
          </cell>
          <cell r="N317">
            <v>4.0772731354184408</v>
          </cell>
          <cell r="O317">
            <v>4.0772932876421617</v>
          </cell>
        </row>
        <row r="318">
          <cell r="A318" t="str">
            <v>SCOM-SHCONBR2</v>
          </cell>
          <cell r="B318" t="str">
            <v>VAR_fin</v>
          </cell>
          <cell r="C318" t="str">
            <v>CON</v>
          </cell>
          <cell r="D318"/>
          <cell r="E318">
            <v>2.3670949212974879</v>
          </cell>
          <cell r="F318">
            <v>2.366911304477632</v>
          </cell>
          <cell r="G318">
            <v>4.0772808079541205</v>
          </cell>
          <cell r="H318">
            <v>4.077277594329991</v>
          </cell>
          <cell r="I318">
            <v>4.0772764004609225</v>
          </cell>
          <cell r="J318">
            <v>4.0772844430807282</v>
          </cell>
          <cell r="K318">
            <v>4.0772953699763592</v>
          </cell>
          <cell r="L318">
            <v>4.0772750873330175</v>
          </cell>
          <cell r="M318">
            <v>4.0772901755982218</v>
          </cell>
          <cell r="N318">
            <v>4.0772731354184408</v>
          </cell>
          <cell r="O318">
            <v>4.0772932876421617</v>
          </cell>
        </row>
        <row r="319">
          <cell r="A319" t="str">
            <v>SCOM-SHCONBR2</v>
          </cell>
          <cell r="B319" t="str">
            <v>VAR_ncap</v>
          </cell>
          <cell r="C319" t="str">
            <v>-</v>
          </cell>
          <cell r="D319"/>
          <cell r="E319">
            <v>0.18290222596068501</v>
          </cell>
          <cell r="F319">
            <v>1.1778496137104199E-6</v>
          </cell>
          <cell r="G319">
            <v>0.13218085455371401</v>
          </cell>
          <cell r="H319">
            <v>3.1197052471872101E-7</v>
          </cell>
          <cell r="I319">
            <v>3.5377213444038501E-7</v>
          </cell>
          <cell r="J319">
            <v>3.3063281187522699E-7</v>
          </cell>
          <cell r="K319">
            <v>5.9465220522684201E-2</v>
          </cell>
          <cell r="L319">
            <v>0.158902588098736</v>
          </cell>
          <cell r="M319">
            <v>9.6724997192648002E-2</v>
          </cell>
          <cell r="N319">
            <v>6.2478544142341004E-6</v>
          </cell>
          <cell r="O319">
            <v>5.4682811248358499E-7</v>
          </cell>
        </row>
        <row r="320">
          <cell r="A320" t="str">
            <v>SCOM-SHCONBR2</v>
          </cell>
          <cell r="B320" t="str">
            <v>VAR_cap</v>
          </cell>
          <cell r="C320" t="str">
            <v>-</v>
          </cell>
          <cell r="E320">
            <v>0.18290222596068501</v>
          </cell>
          <cell r="F320">
            <v>0.18290330254725623</v>
          </cell>
          <cell r="G320">
            <v>0.31508404568375842</v>
          </cell>
          <cell r="H320">
            <v>0.31508426329060624</v>
          </cell>
          <cell r="I320">
            <v>0.31508459506470682</v>
          </cell>
          <cell r="J320">
            <v>0.31508476522909096</v>
          </cell>
          <cell r="K320">
            <v>0.3150811993651747</v>
          </cell>
          <cell r="L320">
            <v>0.31508501620184509</v>
          </cell>
          <cell r="M320">
            <v>0.31509308224291588</v>
          </cell>
          <cell r="N320">
            <v>0.31509913944230067</v>
          </cell>
          <cell r="O320">
            <v>0.3150993019647037</v>
          </cell>
        </row>
        <row r="321">
          <cell r="A321" t="str">
            <v>SCOM-SHCONBR3</v>
          </cell>
          <cell r="B321" t="str">
            <v>VAR_fout</v>
          </cell>
          <cell r="C321" t="str">
            <v>SCOM-SHCON</v>
          </cell>
          <cell r="D321"/>
          <cell r="E321">
            <v>1.9020587898175976</v>
          </cell>
          <cell r="F321">
            <v>1.9018758456339968</v>
          </cell>
          <cell r="G321">
            <v>3.2762410911189823</v>
          </cell>
          <cell r="H321">
            <v>3.2762251531807212</v>
          </cell>
          <cell r="I321">
            <v>3.276223784248411</v>
          </cell>
          <cell r="J321">
            <v>3.2762483106368081</v>
          </cell>
          <cell r="K321">
            <v>3.2762598419946269</v>
          </cell>
          <cell r="L321">
            <v>3.2762376613253932</v>
          </cell>
          <cell r="M321">
            <v>3.27624715251177</v>
          </cell>
          <cell r="N321">
            <v>3.2762346394607378</v>
          </cell>
          <cell r="O321">
            <v>3.2762337710955913</v>
          </cell>
        </row>
        <row r="322">
          <cell r="A322" t="str">
            <v>SCOM-SHCONBR3</v>
          </cell>
          <cell r="B322" t="str">
            <v>VAR_fin</v>
          </cell>
          <cell r="C322" t="str">
            <v>CON</v>
          </cell>
          <cell r="D322"/>
          <cell r="E322">
            <v>1.9020587898175976</v>
          </cell>
          <cell r="F322">
            <v>1.9018758456339968</v>
          </cell>
          <cell r="G322">
            <v>3.2762410911189823</v>
          </cell>
          <cell r="H322">
            <v>3.2762251531807212</v>
          </cell>
          <cell r="I322">
            <v>3.276223784248411</v>
          </cell>
          <cell r="J322">
            <v>3.2762483106368081</v>
          </cell>
          <cell r="K322">
            <v>3.2762598419946269</v>
          </cell>
          <cell r="L322">
            <v>3.2762376613253932</v>
          </cell>
          <cell r="M322">
            <v>3.27624715251177</v>
          </cell>
          <cell r="N322">
            <v>3.2762346394607378</v>
          </cell>
          <cell r="O322">
            <v>3.2762337710955913</v>
          </cell>
        </row>
        <row r="323">
          <cell r="A323" t="str">
            <v>SCOM-SHCONBR3</v>
          </cell>
          <cell r="B323" t="str">
            <v>VAR_ncap</v>
          </cell>
          <cell r="C323" t="str">
            <v>-</v>
          </cell>
          <cell r="D323"/>
          <cell r="E323">
            <v>0.146968671323534</v>
          </cell>
          <cell r="F323">
            <v>2.4240382713008903E-7</v>
          </cell>
          <cell r="G323">
            <v>0.10620705225605299</v>
          </cell>
          <cell r="H323">
            <v>2.4330118818821801E-7</v>
          </cell>
          <cell r="I323">
            <v>4.1477692605625398E-7</v>
          </cell>
          <cell r="J323">
            <v>2.54554634465657E-6</v>
          </cell>
          <cell r="K323">
            <v>4.7784651113082201E-2</v>
          </cell>
          <cell r="L323">
            <v>0.127681615387957</v>
          </cell>
          <cell r="M323">
            <v>7.7709574158334502E-2</v>
          </cell>
          <cell r="N323">
            <v>4.0958187343533697E-6</v>
          </cell>
          <cell r="O323">
            <v>5.8847591424266905E-7</v>
          </cell>
        </row>
        <row r="324">
          <cell r="A324" t="str">
            <v>SCOM-SHCONBR3</v>
          </cell>
          <cell r="B324" t="str">
            <v>VAR_cap</v>
          </cell>
          <cell r="C324" t="str">
            <v>-</v>
          </cell>
          <cell r="D324"/>
          <cell r="E324">
            <v>0.146968671323534</v>
          </cell>
          <cell r="F324">
            <v>0.14696881481657445</v>
          </cell>
          <cell r="G324">
            <v>0.25317580900462722</v>
          </cell>
          <cell r="H324">
            <v>0.25317597962310112</v>
          </cell>
          <cell r="I324">
            <v>0.25317637690615152</v>
          </cell>
          <cell r="J324">
            <v>0.25317887081189272</v>
          </cell>
          <cell r="K324">
            <v>0.25317817728514552</v>
          </cell>
          <cell r="L324">
            <v>0.2531805843915606</v>
          </cell>
          <cell r="M324">
            <v>0.25317853719960193</v>
          </cell>
          <cell r="N324">
            <v>0.25318246228076774</v>
          </cell>
          <cell r="O324">
            <v>0.25318264399848739</v>
          </cell>
        </row>
        <row r="325">
          <cell r="A325" t="str">
            <v>SCOM-SHCONBR4</v>
          </cell>
          <cell r="B325" t="str">
            <v>VAR_fout</v>
          </cell>
          <cell r="C325" t="str">
            <v>SCOM-SHCON</v>
          </cell>
          <cell r="D325"/>
          <cell r="E325">
            <v>0.52292207159557536</v>
          </cell>
          <cell r="F325">
            <v>0.52280865507187435</v>
          </cell>
          <cell r="G325">
            <v>1.7791697317128738</v>
          </cell>
          <cell r="H325">
            <v>1.7790927369528828</v>
          </cell>
          <cell r="I325">
            <v>1.7790930843138564</v>
          </cell>
          <cell r="J325">
            <v>3.6023550965749633</v>
          </cell>
          <cell r="K325">
            <v>3.6025893040704369</v>
          </cell>
          <cell r="L325">
            <v>3.6025630592760525</v>
          </cell>
          <cell r="M325">
            <v>3.602478220781244</v>
          </cell>
          <cell r="N325">
            <v>3.6025528669058065</v>
          </cell>
          <cell r="O325">
            <v>3.602422635985651</v>
          </cell>
        </row>
        <row r="326">
          <cell r="A326" t="str">
            <v>SCOM-SHCONBR4</v>
          </cell>
          <cell r="B326" t="str">
            <v>VAR_fin</v>
          </cell>
          <cell r="C326" t="str">
            <v>CON</v>
          </cell>
          <cell r="D326"/>
          <cell r="E326">
            <v>0.52292207159557536</v>
          </cell>
          <cell r="F326">
            <v>0.52280865507187435</v>
          </cell>
          <cell r="G326">
            <v>1.7791697317128738</v>
          </cell>
          <cell r="H326">
            <v>1.7790927369528828</v>
          </cell>
          <cell r="I326">
            <v>1.7790930843138564</v>
          </cell>
          <cell r="J326">
            <v>3.6023550965749633</v>
          </cell>
          <cell r="K326">
            <v>3.6025893040704369</v>
          </cell>
          <cell r="L326">
            <v>3.6025630592760525</v>
          </cell>
          <cell r="M326">
            <v>3.602478220781244</v>
          </cell>
          <cell r="N326">
            <v>3.6025528669058065</v>
          </cell>
          <cell r="O326">
            <v>3.602422635985651</v>
          </cell>
        </row>
        <row r="327">
          <cell r="A327" t="str">
            <v>SCOM-SHCONBR4</v>
          </cell>
          <cell r="B327" t="str">
            <v>VAR_ncap</v>
          </cell>
          <cell r="C327" t="str">
            <v>-</v>
          </cell>
          <cell r="D327"/>
          <cell r="E327">
            <v>4.0402154748270899E-2</v>
          </cell>
          <cell r="F327">
            <v>2.7580093727139002E-7</v>
          </cell>
          <cell r="G327">
            <v>9.7080204456700001E-2</v>
          </cell>
          <cell r="H327">
            <v>1.2262917530384099E-7</v>
          </cell>
          <cell r="I327">
            <v>2.5457014380773001E-7</v>
          </cell>
          <cell r="J327">
            <v>0.14089083037962399</v>
          </cell>
          <cell r="K327">
            <v>1.3158304367031699E-2</v>
          </cell>
          <cell r="L327">
            <v>5.3314264955421103E-2</v>
          </cell>
          <cell r="M327">
            <v>7.10128138476432E-2</v>
          </cell>
          <cell r="N327">
            <v>8.3763878809957E-6</v>
          </cell>
          <cell r="O327">
            <v>6.5876546278178803E-7</v>
          </cell>
        </row>
        <row r="328">
          <cell r="A328" t="str">
            <v>SCOM-SHCONBR4</v>
          </cell>
          <cell r="B328" t="str">
            <v>VAR_cap</v>
          </cell>
          <cell r="C328" t="str">
            <v>-</v>
          </cell>
          <cell r="D328"/>
          <cell r="E328">
            <v>4.0402154748270899E-2</v>
          </cell>
          <cell r="F328">
            <v>4.0402339151166825E-2</v>
          </cell>
          <cell r="G328">
            <v>0.13748252031683775</v>
          </cell>
          <cell r="H328">
            <v>0.13748254808504742</v>
          </cell>
          <cell r="I328">
            <v>0.13748278264011518</v>
          </cell>
          <cell r="J328">
            <v>0.27837362034876001</v>
          </cell>
          <cell r="K328">
            <v>0.27839530374037258</v>
          </cell>
          <cell r="L328">
            <v>0.2783968634474619</v>
          </cell>
          <cell r="M328">
            <v>0.27837616272031668</v>
          </cell>
          <cell r="N328">
            <v>0.27838448321587123</v>
          </cell>
          <cell r="O328">
            <v>0.27838490725526399</v>
          </cell>
        </row>
        <row r="329">
          <cell r="A329" t="str">
            <v>RHEM-SHNGABR</v>
          </cell>
          <cell r="B329" t="str">
            <v>VAR_fout</v>
          </cell>
          <cell r="C329" t="str">
            <v>CO2_R</v>
          </cell>
          <cell r="D329">
            <v>1127.9634662056901</v>
          </cell>
          <cell r="E329">
            <v>1118.46806528398</v>
          </cell>
          <cell r="F329">
            <v>1134.1752414738701</v>
          </cell>
          <cell r="G329">
            <v>1134.1722408190799</v>
          </cell>
          <cell r="H329">
            <v>1042.3510164475399</v>
          </cell>
          <cell r="I329">
            <v>959.54445355560904</v>
          </cell>
          <cell r="J329">
            <v>938.81128422343602</v>
          </cell>
          <cell r="K329">
            <v>424.45449003826701</v>
          </cell>
          <cell r="L329">
            <v>253.59564568859599</v>
          </cell>
          <cell r="M329">
            <v>234.71868857362</v>
          </cell>
          <cell r="N329">
            <v>234.71836575090299</v>
          </cell>
          <cell r="O329">
            <v>181.165902189718</v>
          </cell>
        </row>
        <row r="330">
          <cell r="A330" t="str">
            <v>RHEM-SHNGABR</v>
          </cell>
          <cell r="B330" t="str">
            <v>VAR_fout</v>
          </cell>
          <cell r="C330" t="str">
            <v>RHEM-SHNGA</v>
          </cell>
          <cell r="D330">
            <v>18.999384625805053</v>
          </cell>
          <cell r="E330">
            <v>18.839444362052834</v>
          </cell>
          <cell r="F330">
            <v>19.104015592201716</v>
          </cell>
          <cell r="G330">
            <v>19.103965049257592</v>
          </cell>
          <cell r="H330">
            <v>17.557330950800775</v>
          </cell>
          <cell r="I330">
            <v>16.162539554571449</v>
          </cell>
          <cell r="J330">
            <v>15.813310638515318</v>
          </cell>
          <cell r="K330">
            <v>7.1494993889424272</v>
          </cell>
          <cell r="L330">
            <v>4.2715578617759924</v>
          </cell>
          <cell r="M330">
            <v>3.9535949316478596</v>
          </cell>
          <cell r="N330">
            <v>3.9535894940311702</v>
          </cell>
          <cell r="O330">
            <v>3.0515533170253812</v>
          </cell>
        </row>
        <row r="331">
          <cell r="A331" t="str">
            <v>RHEM-SHNGABR</v>
          </cell>
          <cell r="B331" t="str">
            <v>VAR_fin</v>
          </cell>
          <cell r="C331" t="str">
            <v>RNGA</v>
          </cell>
          <cell r="D331">
            <v>19.999352237689521</v>
          </cell>
          <cell r="E331">
            <v>19.830994065318755</v>
          </cell>
          <cell r="F331">
            <v>20.109490097054433</v>
          </cell>
          <cell r="G331">
            <v>20.109436893955355</v>
          </cell>
          <cell r="H331">
            <v>18.481401000842926</v>
          </cell>
          <cell r="I331">
            <v>17.013199531127846</v>
          </cell>
          <cell r="J331">
            <v>16.645590145805603</v>
          </cell>
          <cell r="K331">
            <v>7.5257888304657135</v>
          </cell>
          <cell r="L331">
            <v>4.4963766966063083</v>
          </cell>
          <cell r="M331">
            <v>4.1616788754188017</v>
          </cell>
          <cell r="N331">
            <v>4.1616731516117582</v>
          </cell>
          <cell r="O331">
            <v>3.2121613863425069</v>
          </cell>
        </row>
        <row r="332">
          <cell r="A332" t="str">
            <v>RHEM-SHNGABR</v>
          </cell>
          <cell r="B332" t="str">
            <v>VAR_ncap</v>
          </cell>
          <cell r="C332" t="str">
            <v>-</v>
          </cell>
          <cell r="D332"/>
          <cell r="E332">
            <v>1.06529506796353E-6</v>
          </cell>
          <cell r="F332">
            <v>3.2789693695906902E-3</v>
          </cell>
          <cell r="G332">
            <v>1.29464829259721E-2</v>
          </cell>
          <cell r="H332">
            <v>0.90957899763724104</v>
          </cell>
          <cell r="I332">
            <v>0.23087877254754699</v>
          </cell>
          <cell r="J332">
            <v>8.5254099360973798E-7</v>
          </cell>
          <cell r="K332">
            <v>0.280202935984812</v>
          </cell>
          <cell r="L332">
            <v>9.1719755007388898E-6</v>
          </cell>
          <cell r="M332">
            <v>5.2721275252726402E-3</v>
          </cell>
          <cell r="N332">
            <v>0.23184166200315401</v>
          </cell>
          <cell r="O332">
            <v>4.1182416557397103E-6</v>
          </cell>
        </row>
        <row r="333">
          <cell r="A333" t="str">
            <v>RHEM-SHNGABR</v>
          </cell>
          <cell r="B333" t="str">
            <v>VAR_cap</v>
          </cell>
          <cell r="C333" t="str">
            <v>-</v>
          </cell>
          <cell r="D333">
            <v>1.34683498965227</v>
          </cell>
          <cell r="E333">
            <v>1.3468357644343929</v>
          </cell>
          <cell r="F333">
            <v>1.3501145380693091</v>
          </cell>
          <cell r="G333">
            <v>1.3630595539306547</v>
          </cell>
          <cell r="H333">
            <v>1.2750840776462207</v>
          </cell>
          <cell r="I333">
            <v>1.1516289791145597</v>
          </cell>
          <cell r="J333">
            <v>1.1309752881935398</v>
          </cell>
          <cell r="K333">
            <v>0.51108127150225857</v>
          </cell>
          <cell r="L333">
            <v>0.31568676927589046</v>
          </cell>
          <cell r="M333">
            <v>0.28548287350993634</v>
          </cell>
          <cell r="N333">
            <v>0.28674846326745856</v>
          </cell>
          <cell r="O333">
            <v>0.23711507449252528</v>
          </cell>
        </row>
        <row r="334">
          <cell r="A334" t="str">
            <v>SCOM-SHCONBR5</v>
          </cell>
          <cell r="B334" t="str">
            <v>VAR_fout</v>
          </cell>
          <cell r="C334" t="str">
            <v>SCOM-SHCON</v>
          </cell>
          <cell r="D334"/>
          <cell r="E334">
            <v>0.65265031791406236</v>
          </cell>
          <cell r="F334">
            <v>0.6525256204951454</v>
          </cell>
          <cell r="G334">
            <v>0.65263235524259489</v>
          </cell>
          <cell r="H334">
            <v>0.65261035590732264</v>
          </cell>
          <cell r="I334">
            <v>0.65261260404366728</v>
          </cell>
          <cell r="J334">
            <v>0.65266786899033924</v>
          </cell>
          <cell r="K334">
            <v>3.9968278701276909</v>
          </cell>
          <cell r="L334">
            <v>3.9967045458333188</v>
          </cell>
          <cell r="M334">
            <v>3.9967905847438674</v>
          </cell>
          <cell r="N334">
            <v>3.9967899138994039</v>
          </cell>
          <cell r="O334">
            <v>3.9967031484807198</v>
          </cell>
        </row>
        <row r="335">
          <cell r="A335" t="str">
            <v>SCOM-SHCONBR5</v>
          </cell>
          <cell r="B335" t="str">
            <v>VAR_fin</v>
          </cell>
          <cell r="C335" t="str">
            <v>CON</v>
          </cell>
          <cell r="D335"/>
          <cell r="E335">
            <v>0.65265031791406236</v>
          </cell>
          <cell r="F335">
            <v>0.6525256204951454</v>
          </cell>
          <cell r="G335">
            <v>0.65263235524259489</v>
          </cell>
          <cell r="H335">
            <v>0.65261035590732264</v>
          </cell>
          <cell r="I335">
            <v>0.65261260404366728</v>
          </cell>
          <cell r="J335">
            <v>0.65266786899033924</v>
          </cell>
          <cell r="K335">
            <v>3.9968278701276909</v>
          </cell>
          <cell r="L335">
            <v>3.9967045458333188</v>
          </cell>
          <cell r="M335">
            <v>3.9967905847438674</v>
          </cell>
          <cell r="N335">
            <v>3.9967899138994039</v>
          </cell>
          <cell r="O335">
            <v>3.9967031484807198</v>
          </cell>
        </row>
        <row r="336">
          <cell r="A336" t="str">
            <v>SCOM-SHCONBR5</v>
          </cell>
          <cell r="B336" t="str">
            <v>VAR_ncap</v>
          </cell>
          <cell r="C336" t="str">
            <v>-</v>
          </cell>
          <cell r="D336"/>
          <cell r="E336">
            <v>5.0426324536981801E-2</v>
          </cell>
          <cell r="F336">
            <v>2.1780670003465901E-7</v>
          </cell>
          <cell r="G336">
            <v>6.1204087795160003E-6</v>
          </cell>
          <cell r="H336">
            <v>1.04470892350009E-7</v>
          </cell>
          <cell r="I336">
            <v>1.7495102771945701E-7</v>
          </cell>
          <cell r="J336">
            <v>1.7014428678193101E-6</v>
          </cell>
          <cell r="K336">
            <v>0.27482212933754802</v>
          </cell>
          <cell r="L336">
            <v>3.4024508667185198E-2</v>
          </cell>
          <cell r="M336">
            <v>2.07166103956441E-6</v>
          </cell>
          <cell r="N336">
            <v>2.0221225857819899E-6</v>
          </cell>
          <cell r="O336">
            <v>6.4189261040193802E-7</v>
          </cell>
        </row>
        <row r="337">
          <cell r="A337" t="str">
            <v>SCOM-SHCONBR5</v>
          </cell>
          <cell r="B337" t="str">
            <v>VAR_cap</v>
          </cell>
          <cell r="C337" t="str">
            <v>-</v>
          </cell>
          <cell r="D337"/>
          <cell r="E337">
            <v>5.0426324536981801E-2</v>
          </cell>
          <cell r="F337">
            <v>5.0426450209964502E-2</v>
          </cell>
          <cell r="G337">
            <v>5.0432548507149601E-2</v>
          </cell>
          <cell r="H337">
            <v>5.0432559800218137E-2</v>
          </cell>
          <cell r="I337">
            <v>5.0432715888121843E-2</v>
          </cell>
          <cell r="J337">
            <v>5.0434427165679745E-2</v>
          </cell>
          <cell r="K337">
            <v>0.30886073630989269</v>
          </cell>
          <cell r="L337">
            <v>0.30885292313994395</v>
          </cell>
          <cell r="M337">
            <v>0.30885024539702993</v>
          </cell>
          <cell r="N337">
            <v>0.30885225617354045</v>
          </cell>
          <cell r="O337">
            <v>0.30885275863209954</v>
          </cell>
        </row>
        <row r="338">
          <cell r="A338" t="str">
            <v>RHES-SHSTG-ELCHP</v>
          </cell>
          <cell r="B338" t="str">
            <v>VAR_fout</v>
          </cell>
          <cell r="C338" t="str">
            <v>RHES-SHAELCH</v>
          </cell>
          <cell r="D338">
            <v>6.1701702225693304E-7</v>
          </cell>
          <cell r="E338">
            <v>1.0749168003895088E-6</v>
          </cell>
          <cell r="F338">
            <v>1.4877370044581217</v>
          </cell>
          <cell r="G338">
            <v>1.4985627971145143</v>
          </cell>
          <cell r="H338">
            <v>2.9975123042886911</v>
          </cell>
          <cell r="I338">
            <v>2.8548675725446451</v>
          </cell>
          <cell r="J338">
            <v>3.6057885487567547</v>
          </cell>
          <cell r="K338">
            <v>4.2960169268945121</v>
          </cell>
          <cell r="L338">
            <v>4.432074967458572</v>
          </cell>
          <cell r="M338">
            <v>4.5360199472730489</v>
          </cell>
          <cell r="N338">
            <v>4.1173270222730709</v>
          </cell>
          <cell r="O338">
            <v>4.5844878431517078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3.6147232907204535E-6</v>
          </cell>
          <cell r="E339">
            <v>2.9894645239078153E-6</v>
          </cell>
          <cell r="F339">
            <v>1.4878035637573086</v>
          </cell>
          <cell r="G339">
            <v>1.4986197517313635</v>
          </cell>
          <cell r="H339">
            <v>2.9976087007889829</v>
          </cell>
          <cell r="I339">
            <v>2.8549637166070703</v>
          </cell>
          <cell r="J339">
            <v>3.6059304792857634</v>
          </cell>
          <cell r="K339">
            <v>4.2961444787154868</v>
          </cell>
          <cell r="L339">
            <v>4.4322153821097396</v>
          </cell>
          <cell r="M339">
            <v>4.5361937606424112</v>
          </cell>
          <cell r="N339">
            <v>4.1174835354157642</v>
          </cell>
          <cell r="O339">
            <v>4.5846716828392555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3.9149820758257797E-3</v>
          </cell>
          <cell r="E340">
            <v>0.14259506818005199</v>
          </cell>
          <cell r="F340">
            <v>2.36370416054709E-5</v>
          </cell>
          <cell r="G340">
            <v>6.81879407364593E-3</v>
          </cell>
          <cell r="H340">
            <v>0.16024885693275001</v>
          </cell>
          <cell r="I340">
            <v>7.4931034378671907E-2</v>
          </cell>
          <cell r="J340">
            <v>7.0552659100623596E-2</v>
          </cell>
          <cell r="K340">
            <v>0.24740233661085101</v>
          </cell>
          <cell r="L340">
            <v>0.10414417262901</v>
          </cell>
          <cell r="M340">
            <v>7.7577347045463096E-2</v>
          </cell>
          <cell r="N340">
            <v>0.23757344432093699</v>
          </cell>
          <cell r="O340">
            <v>0.114379770586094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3.9149820758257797E-3</v>
          </cell>
          <cell r="E341">
            <v>0.14649964664051443</v>
          </cell>
          <cell r="F341">
            <v>0.14650169270926161</v>
          </cell>
          <cell r="G341">
            <v>0.15331047318294061</v>
          </cell>
          <cell r="H341">
            <v>0.24109764575538811</v>
          </cell>
          <cell r="I341">
            <v>0.2406734922430501</v>
          </cell>
          <cell r="J341">
            <v>0.30569631384103174</v>
          </cell>
          <cell r="K341">
            <v>0.39278996968943214</v>
          </cell>
          <cell r="L341">
            <v>0.42411376300039305</v>
          </cell>
          <cell r="M341">
            <v>0.42895361258804887</v>
          </cell>
          <cell r="N341">
            <v>0.42986371889002623</v>
          </cell>
          <cell r="O341">
            <v>0.42935211172132254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4.2782600903908005E-4</v>
          </cell>
          <cell r="I342">
            <v>4.309790292991097E-4</v>
          </cell>
          <cell r="J342">
            <v>6.6883379509728258E-4</v>
          </cell>
          <cell r="K342">
            <v>3.4995668837023812</v>
          </cell>
          <cell r="L342">
            <v>3.4994182172913693</v>
          </cell>
          <cell r="M342">
            <v>3.499589041761173</v>
          </cell>
          <cell r="N342">
            <v>3.4992725418715791</v>
          </cell>
          <cell r="O342">
            <v>3.499028933131791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4.2782600903908005E-4</v>
          </cell>
          <cell r="I343">
            <v>4.309790292991097E-4</v>
          </cell>
          <cell r="J343">
            <v>6.6883379509728258E-4</v>
          </cell>
          <cell r="K343">
            <v>3.4995668837023812</v>
          </cell>
          <cell r="L343">
            <v>3.4994182172913693</v>
          </cell>
          <cell r="M343">
            <v>3.499589041761173</v>
          </cell>
          <cell r="N343">
            <v>3.4992725418715791</v>
          </cell>
          <cell r="O343">
            <v>3.499028933131791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3.15034074763283E-5</v>
          </cell>
          <cell r="I344">
            <v>9.3703696631181097E-7</v>
          </cell>
          <cell r="J344">
            <v>1.7358133692475099E-5</v>
          </cell>
          <cell r="K344">
            <v>0.27037372755624001</v>
          </cell>
          <cell r="L344">
            <v>3.1557178755142902E-7</v>
          </cell>
          <cell r="M344">
            <v>1.10414575573766E-6</v>
          </cell>
          <cell r="N344">
            <v>1.68814520337292E-6</v>
          </cell>
          <cell r="O344">
            <v>6.4672030436704103E-7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3.15034074763283E-5</v>
          </cell>
          <cell r="I345">
            <v>3.2402812900258479E-5</v>
          </cell>
          <cell r="J345">
            <v>4.973155866627229E-5</v>
          </cell>
          <cell r="K345">
            <v>0.27042335289196845</v>
          </cell>
          <cell r="L345">
            <v>0.27042368851542298</v>
          </cell>
          <cell r="M345">
            <v>0.27042451109720889</v>
          </cell>
          <cell r="N345">
            <v>0.27040024805445234</v>
          </cell>
          <cell r="O345">
            <v>0.27039456739547207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1.2080578110777898</v>
          </cell>
          <cell r="F346">
            <v>2.8025049217268294</v>
          </cell>
          <cell r="G346">
            <v>5.1042307618571909</v>
          </cell>
          <cell r="H346">
            <v>7.1934634103047488</v>
          </cell>
          <cell r="I346">
            <v>8.8969416294061237</v>
          </cell>
          <cell r="J346">
            <v>10.284794376888298</v>
          </cell>
          <cell r="K346">
            <v>11.568474406511099</v>
          </cell>
          <cell r="L346">
            <v>12.515511464951903</v>
          </cell>
          <cell r="M346">
            <v>13.591742775948493</v>
          </cell>
          <cell r="N346">
            <v>13.595964469620199</v>
          </cell>
          <cell r="O346">
            <v>13.595270877560104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2.3327484844740493E-5</v>
          </cell>
          <cell r="F347">
            <v>1.895303298602569E-4</v>
          </cell>
          <cell r="G347">
            <v>7.3142853944761608E-5</v>
          </cell>
          <cell r="H347">
            <v>7.685643505107108E-5</v>
          </cell>
          <cell r="I347">
            <v>3.0055970871269654E-4</v>
          </cell>
          <cell r="J347"/>
          <cell r="K347">
            <v>1.5796689152731985E-4</v>
          </cell>
          <cell r="L347">
            <v>4.540901992082947E-5</v>
          </cell>
          <cell r="O347">
            <v>1.3919708323903861E-2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0.34648682383421053</v>
          </cell>
          <cell r="F348">
            <v>0.37792117444920026</v>
          </cell>
          <cell r="G348">
            <v>0.43831173867327017</v>
          </cell>
          <cell r="H348">
            <v>0.50795650392186542</v>
          </cell>
          <cell r="I348">
            <v>0.58867392463715718</v>
          </cell>
          <cell r="J348">
            <v>0.6825655834515415</v>
          </cell>
          <cell r="K348">
            <v>0.79179310695296468</v>
          </cell>
          <cell r="L348">
            <v>0.91532808787240738</v>
          </cell>
          <cell r="M348">
            <v>1.0635103410045605</v>
          </cell>
          <cell r="N348">
            <v>1.2277966784538235</v>
          </cell>
          <cell r="O348">
            <v>0.93756745622181814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9.180691409595989E-5</v>
          </cell>
          <cell r="G349">
            <v>5.8969276251876223E-5</v>
          </cell>
          <cell r="H349">
            <v>9.2249585223940614E-5</v>
          </cell>
          <cell r="I349">
            <v>1.1080287774538435E-4</v>
          </cell>
          <cell r="J349">
            <v>1.1292986698904458E-4</v>
          </cell>
          <cell r="K349">
            <v>1.350991534237785E-4</v>
          </cell>
          <cell r="L349">
            <v>1.3992745500067118E-4</v>
          </cell>
          <cell r="M349">
            <v>1.8309707621726184E-4</v>
          </cell>
          <cell r="N349">
            <v>2.0826647079499007E-3</v>
          </cell>
          <cell r="O349">
            <v>1.265692058033876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0.15430862008402799</v>
          </cell>
          <cell r="F350">
            <v>0.15125353538673869</v>
          </cell>
          <cell r="G350">
            <v>2.3762161164338616E-2</v>
          </cell>
          <cell r="H350">
            <v>1.6318093106185661E-3</v>
          </cell>
          <cell r="I350">
            <v>1.6356906630823522E-3</v>
          </cell>
          <cell r="J350">
            <v>1.7213993122680137E-3</v>
          </cell>
          <cell r="K350">
            <v>1.2903893003698708E-3</v>
          </cell>
          <cell r="L350">
            <v>2.8337542316215002E-3</v>
          </cell>
          <cell r="M350">
            <v>0.15196753445621286</v>
          </cell>
          <cell r="N350">
            <v>5.8046814049652366E-3</v>
          </cell>
          <cell r="O350">
            <v>0.20855524223334423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8.1082893522773786E-2</v>
          </cell>
          <cell r="F351">
            <v>8.0796948892300671E-2</v>
          </cell>
          <cell r="G351">
            <v>8.0807804406528308E-2</v>
          </cell>
          <cell r="H351">
            <v>8.0696192172004785E-2</v>
          </cell>
          <cell r="I351">
            <v>8.0445513644848296E-2</v>
          </cell>
          <cell r="J351">
            <v>8.0488715667678637E-2</v>
          </cell>
          <cell r="K351">
            <v>8.0588529024423636E-2</v>
          </cell>
          <cell r="L351">
            <v>7.9252515666814807E-2</v>
          </cell>
          <cell r="M351">
            <v>8.0250608093627204E-2</v>
          </cell>
          <cell r="N351">
            <v>7.7476287974789185E-2</v>
          </cell>
          <cell r="O351">
            <v>0.20877576801473549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0.52860022113013772</v>
          </cell>
          <cell r="F352">
            <v>2.0768370416113227</v>
          </cell>
          <cell r="G352">
            <v>4.3066364729613493</v>
          </cell>
          <cell r="H352">
            <v>4.3065747740288636</v>
          </cell>
          <cell r="I352">
            <v>4.3062555057692089</v>
          </cell>
          <cell r="J352">
            <v>5.5384481824101472</v>
          </cell>
          <cell r="K352">
            <v>8.578045340528698</v>
          </cell>
          <cell r="L352">
            <v>10.880205719478365</v>
          </cell>
          <cell r="M352">
            <v>11.592872040948643</v>
          </cell>
          <cell r="N352">
            <v>11.585885363962952</v>
          </cell>
          <cell r="O352">
            <v>9.5226630342197147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1.8140794436439765E-5</v>
          </cell>
          <cell r="G353">
            <v>1.9392213472641537E-4</v>
          </cell>
          <cell r="H353">
            <v>5.3714679865551581E-4</v>
          </cell>
          <cell r="I353">
            <v>3.4446266758356327E-4</v>
          </cell>
          <cell r="J353">
            <v>9.2411189081361561E-4</v>
          </cell>
          <cell r="K353">
            <v>1.9910792928026555E-4</v>
          </cell>
          <cell r="L353">
            <v>1.9722337016768243E-4</v>
          </cell>
          <cell r="M353">
            <v>1.2187498179718325E-3</v>
          </cell>
          <cell r="N353">
            <v>2.0901412528793314E-3</v>
          </cell>
          <cell r="O353">
            <v>0.10034780566430343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7.3479119880884514E-2</v>
          </cell>
          <cell r="F354">
            <v>7.6224709514053329E-2</v>
          </cell>
          <cell r="G354">
            <v>0.20554546898060408</v>
          </cell>
          <cell r="H354">
            <v>0.32277717401571682</v>
          </cell>
          <cell r="I354">
            <v>0.41828928242067021</v>
          </cell>
          <cell r="J354">
            <v>0.49633359925684201</v>
          </cell>
          <cell r="K354">
            <v>0.56884658690134327</v>
          </cell>
          <cell r="L354">
            <v>0.61961037942051223</v>
          </cell>
          <cell r="M354">
            <v>0.68184425320538777</v>
          </cell>
          <cell r="N354">
            <v>0.67698336472512688</v>
          </cell>
          <cell r="O354">
            <v>0.48442363491696422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2.5888766310045263E-3</v>
          </cell>
          <cell r="F355">
            <v>1.4136459881747535E-2</v>
          </cell>
          <cell r="G355">
            <v>1.5335834533056852E-2</v>
          </cell>
          <cell r="H355">
            <v>1.5926803478176106E-2</v>
          </cell>
          <cell r="I355">
            <v>8.6034350996422679E-3</v>
          </cell>
          <cell r="J355"/>
          <cell r="K355">
            <v>1.4026648362151588E-4</v>
          </cell>
          <cell r="L355">
            <v>2.843255065972558E-3</v>
          </cell>
          <cell r="M355">
            <v>5.5580305216077069E-3</v>
          </cell>
          <cell r="N355">
            <v>4.3839220107619323E-3</v>
          </cell>
          <cell r="O355">
            <v>0.20812424858104608</v>
          </cell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2.1564542108574499E-2</v>
          </cell>
          <cell r="F356">
            <v>1.9631390765419723E-2</v>
          </cell>
          <cell r="G356">
            <v>2.6598183655570078E-2</v>
          </cell>
          <cell r="H356">
            <v>1.5882123835296368E-2</v>
          </cell>
          <cell r="I356">
            <v>4.8534536488098572E-3</v>
          </cell>
          <cell r="J356">
            <v>3.0980786582870453E-3</v>
          </cell>
          <cell r="K356">
            <v>1.3489924576647516E-3</v>
          </cell>
          <cell r="L356">
            <v>2.5583634528638334E-3</v>
          </cell>
          <cell r="M356">
            <v>4.9501897348756801E-3</v>
          </cell>
          <cell r="N356">
            <v>3.9338175212725729E-3</v>
          </cell>
          <cell r="O356">
            <v>0.20771144415534262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2.2564130111261659E-5</v>
          </cell>
          <cell r="F357">
            <v>5.2214657972404744E-4</v>
          </cell>
          <cell r="G357">
            <v>1.3888309131510478E-3</v>
          </cell>
          <cell r="H357">
            <v>2.040598896006727E-3</v>
          </cell>
          <cell r="I357">
            <v>4.8248286481535254E-3</v>
          </cell>
          <cell r="J357">
            <v>7.8520728162275628E-3</v>
          </cell>
          <cell r="K357">
            <v>3.2428219672479344E-3</v>
          </cell>
          <cell r="L357">
            <v>4.6108403349165109E-3</v>
          </cell>
          <cell r="M357">
            <v>6.1283851576739139E-3</v>
          </cell>
          <cell r="N357">
            <v>4.8703015321624587E-3</v>
          </cell>
          <cell r="O357">
            <v>0.20800635780218413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1.1626637084962203E-5</v>
          </cell>
          <cell r="F358">
            <v>5.1750173730593417E-3</v>
          </cell>
          <cell r="G358">
            <v>5.4051905797264793E-3</v>
          </cell>
          <cell r="H358">
            <v>1.9393777508835541</v>
          </cell>
          <cell r="I358">
            <v>3.4826537780908415</v>
          </cell>
          <cell r="J358">
            <v>3.4735383484320304</v>
          </cell>
          <cell r="K358">
            <v>1.5428400438951499</v>
          </cell>
          <cell r="L358">
            <v>7.1209648611290557E-3</v>
          </cell>
          <cell r="M358">
            <v>3.5937896774355773E-3</v>
          </cell>
          <cell r="N358">
            <v>4.8797230746856135E-3</v>
          </cell>
          <cell r="O358">
            <v>0.20764287043264204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1.8009825155140152E-5</v>
          </cell>
          <cell r="F359"/>
          <cell r="G359">
            <v>3.4939674763870922E-4</v>
          </cell>
          <cell r="H359">
            <v>1.5916574141269237E-4</v>
          </cell>
          <cell r="I359">
            <v>2.1897580723345271E-4</v>
          </cell>
          <cell r="J359"/>
          <cell r="K359">
            <v>1.662859894911703E-4</v>
          </cell>
          <cell r="L359">
            <v>1.0085913740844623E-3</v>
          </cell>
          <cell r="O359">
            <v>2.2148555572466345E-2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8.5621336057182858E-3</v>
          </cell>
          <cell r="F360">
            <v>8.7019444122344042E-3</v>
          </cell>
          <cell r="G360">
            <v>8.9122717593314617E-3</v>
          </cell>
          <cell r="H360">
            <v>1.2330076505273239E-2</v>
          </cell>
          <cell r="I360">
            <v>1.4544891998032298E-2</v>
          </cell>
          <cell r="J360">
            <v>1.567087574780034E-2</v>
          </cell>
          <cell r="K360">
            <v>2.2710263119199239E-2</v>
          </cell>
          <cell r="L360">
            <v>2.3049846735491073E-2</v>
          </cell>
          <cell r="M360">
            <v>2.3005306416749263E-2</v>
          </cell>
          <cell r="N360">
            <v>2.3206729419751604E-2</v>
          </cell>
          <cell r="O360">
            <v>4.3286156036009348E-2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8.5626680251905465E-3</v>
          </cell>
          <cell r="F361">
            <v>8.7024875926815983E-3</v>
          </cell>
          <cell r="G361">
            <v>8.9128022570078447E-3</v>
          </cell>
          <cell r="H361">
            <v>1.2330606797020343E-2</v>
          </cell>
          <cell r="I361">
            <v>1.4545316357756664E-2</v>
          </cell>
          <cell r="J361">
            <v>1.5671144501115321E-2</v>
          </cell>
          <cell r="K361">
            <v>2.2711331775623431E-2</v>
          </cell>
          <cell r="L361">
            <v>2.3050381154963332E-2</v>
          </cell>
          <cell r="M361">
            <v>2.3007338962938828E-2</v>
          </cell>
          <cell r="N361">
            <v>2.320792091234547E-2</v>
          </cell>
          <cell r="O361">
            <v>4.3288118494399258E-2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3.2394882425586903E-4</v>
          </cell>
          <cell r="F362">
            <v>4.1066031413672202E-6</v>
          </cell>
          <cell r="G362">
            <v>1.7050858109549801E-6</v>
          </cell>
          <cell r="H362">
            <v>1.2489571547853799E-4</v>
          </cell>
          <cell r="I362">
            <v>2.0489734568122399E-4</v>
          </cell>
          <cell r="J362">
            <v>2.3562170744682401E-4</v>
          </cell>
          <cell r="K362">
            <v>2.7295949035403301E-4</v>
          </cell>
          <cell r="L362">
            <v>1.1695895906653801E-4</v>
          </cell>
          <cell r="M362">
            <v>2.23902677302997E-4</v>
          </cell>
          <cell r="N362">
            <v>2.3845575466570901E-4</v>
          </cell>
          <cell r="O362">
            <v>1.0094893214433901E-3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3.2394882425586903E-4</v>
          </cell>
          <cell r="F363">
            <v>3.2783854137471502E-4</v>
          </cell>
          <cell r="G363">
            <v>3.2911823223065684E-4</v>
          </cell>
          <cell r="H363">
            <v>4.5304450460916998E-4</v>
          </cell>
          <cell r="I363">
            <v>5.3242468598861453E-4</v>
          </cell>
          <cell r="J363">
            <v>5.6581709387104693E-4</v>
          </cell>
          <cell r="K363">
            <v>8.3640840009165704E-4</v>
          </cell>
          <cell r="L363">
            <v>8.3861587524381581E-4</v>
          </cell>
          <cell r="M363">
            <v>8.4670838305276577E-4</v>
          </cell>
          <cell r="N363">
            <v>8.4963167903271525E-4</v>
          </cell>
          <cell r="O363">
            <v>1.5852881930192156E-3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2.4405797594340866E-4</v>
          </cell>
          <cell r="K364">
            <v>8.2541827356440774E-4</v>
          </cell>
          <cell r="L364">
            <v>7.9025801059466497E-4</v>
          </cell>
          <cell r="M364">
            <v>8.3527216036196597E-4</v>
          </cell>
          <cell r="N364">
            <v>8.3684812762663838E-4</v>
          </cell>
          <cell r="O364">
            <v>8.819852917099914E-4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2.4405797594340866E-4</v>
          </cell>
          <cell r="K365">
            <v>8.2541827356440774E-4</v>
          </cell>
          <cell r="L365">
            <v>7.9025801059466497E-4</v>
          </cell>
          <cell r="M365">
            <v>8.3527216036196597E-4</v>
          </cell>
          <cell r="N365">
            <v>8.3684812762663838E-4</v>
          </cell>
          <cell r="O365">
            <v>8.819852917099914E-4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1.6748273935574798E-5</v>
          </cell>
          <cell r="K366">
            <v>4.3397197992491703E-5</v>
          </cell>
          <cell r="L366">
            <v>1.9512914319819199E-7</v>
          </cell>
          <cell r="M366">
            <v>1.4540205792074699E-6</v>
          </cell>
          <cell r="N366">
            <v>2.2221350724080001E-6</v>
          </cell>
          <cell r="O366">
            <v>9.7482298095588208E-7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1.6748273935574798E-5</v>
          </cell>
          <cell r="K367">
            <v>6.0101489965794404E-5</v>
          </cell>
          <cell r="L367">
            <v>6.0275542952143811E-5</v>
          </cell>
          <cell r="M367">
            <v>6.1596491154216511E-5</v>
          </cell>
          <cell r="N367">
            <v>6.3838725300552143E-5</v>
          </cell>
          <cell r="O367">
            <v>6.4750703904248883E-5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7.0733084682093899E-5</v>
          </cell>
          <cell r="K368">
            <v>1.496491830784296E-4</v>
          </cell>
          <cell r="L368">
            <v>1.2078642040426918E-4</v>
          </cell>
          <cell r="M368">
            <v>1.6330381903215992E-4</v>
          </cell>
          <cell r="N368">
            <v>1.4998622419356764E-4</v>
          </cell>
          <cell r="O368">
            <v>2.1418959837167886E-4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7.0733084682093899E-5</v>
          </cell>
          <cell r="K369">
            <v>1.496491830784296E-4</v>
          </cell>
          <cell r="L369">
            <v>1.2078642040426918E-4</v>
          </cell>
          <cell r="M369">
            <v>1.6330381903215992E-4</v>
          </cell>
          <cell r="N369">
            <v>1.4998622419356764E-4</v>
          </cell>
          <cell r="O369">
            <v>2.1418959837167886E-4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3.7751103516915902E-6</v>
          </cell>
          <cell r="K370">
            <v>4.5020028314667796E-6</v>
          </cell>
          <cell r="L370">
            <v>9.6462204441038296E-8</v>
          </cell>
          <cell r="M370">
            <v>1.0061232004120299E-6</v>
          </cell>
          <cell r="N370">
            <v>1.17700645579292E-6</v>
          </cell>
          <cell r="O370">
            <v>2.1625159306239198E-6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3.7751103516915902E-6</v>
          </cell>
          <cell r="K371">
            <v>8.2496005932593942E-6</v>
          </cell>
          <cell r="L371">
            <v>8.3314762395867428E-6</v>
          </cell>
          <cell r="M371">
            <v>9.271109469372301E-6</v>
          </cell>
          <cell r="N371">
            <v>1.0451310731411239E-5</v>
          </cell>
          <cell r="O371">
            <v>1.2605441378920718E-5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49.866376333853417</v>
          </cell>
          <cell r="F372">
            <v>51.516129930761053</v>
          </cell>
          <cell r="G372">
            <v>52.865749695695492</v>
          </cell>
          <cell r="H372">
            <v>52.950812568965162</v>
          </cell>
          <cell r="I372">
            <v>53.155641170057876</v>
          </cell>
          <cell r="J372">
            <v>53.686576869295969</v>
          </cell>
          <cell r="K372">
            <v>54.407459107697591</v>
          </cell>
          <cell r="L372">
            <v>55.153189492151064</v>
          </cell>
          <cell r="M372">
            <v>56.859116021197359</v>
          </cell>
          <cell r="N372">
            <v>55.613676844190607</v>
          </cell>
          <cell r="O372">
            <v>55.766271412784882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49.866376333853417</v>
          </cell>
          <cell r="F373">
            <v>51.516129930761053</v>
          </cell>
          <cell r="G373">
            <v>52.865749695695492</v>
          </cell>
          <cell r="H373">
            <v>52.950812568965162</v>
          </cell>
          <cell r="I373">
            <v>53.155641170057876</v>
          </cell>
          <cell r="J373">
            <v>53.686576869295969</v>
          </cell>
          <cell r="K373">
            <v>54.407459107697591</v>
          </cell>
          <cell r="L373">
            <v>55.153189492151064</v>
          </cell>
          <cell r="M373">
            <v>56.859116021197359</v>
          </cell>
          <cell r="N373">
            <v>55.613676844190607</v>
          </cell>
          <cell r="O373">
            <v>55.766271412784882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8.3498371019470594E-2</v>
          </cell>
          <cell r="E374">
            <v>9.8050731065375596E-2</v>
          </cell>
          <cell r="F374">
            <v>8.9719165694196995E-2</v>
          </cell>
          <cell r="G374">
            <v>7.3398013053470601E-2</v>
          </cell>
          <cell r="H374">
            <v>4.6343500129096098E-3</v>
          </cell>
          <cell r="I374">
            <v>1.11415407488295E-2</v>
          </cell>
          <cell r="J374">
            <v>1.7752689126211001</v>
          </cell>
          <cell r="K374">
            <v>1.0944007230824599</v>
          </cell>
          <cell r="L374">
            <v>0.113949622023787</v>
          </cell>
          <cell r="M374">
            <v>9.7411562973941296E-2</v>
          </cell>
          <cell r="N374">
            <v>0.221328430262165</v>
          </cell>
          <cell r="O374">
            <v>1.50565247419437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2.6138256030521809</v>
          </cell>
          <cell r="E375">
            <v>2.7118760214076425</v>
          </cell>
          <cell r="F375">
            <v>2.801594420241726</v>
          </cell>
          <cell r="G375">
            <v>2.8749900884872184</v>
          </cell>
          <cell r="H375">
            <v>2.8796179454994522</v>
          </cell>
          <cell r="I375">
            <v>2.8907555716965798</v>
          </cell>
          <cell r="J375">
            <v>2.9196290827265341</v>
          </cell>
          <cell r="K375">
            <v>2.958834078920078</v>
          </cell>
          <cell r="L375">
            <v>2.9993878710184005</v>
          </cell>
          <cell r="M375">
            <v>3.0921621999072708</v>
          </cell>
          <cell r="N375">
            <v>3.0244311311219563</v>
          </cell>
          <cell r="O375">
            <v>3.0327322382070205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0.34658231313915933</v>
          </cell>
          <cell r="F376">
            <v>0.37872188594449296</v>
          </cell>
          <cell r="G376">
            <v>0.43904143225671732</v>
          </cell>
          <cell r="H376">
            <v>0.50896958424398908</v>
          </cell>
          <cell r="I376">
            <v>0.59003561722205888</v>
          </cell>
          <cell r="J376">
            <v>0.68400900951356236</v>
          </cell>
          <cell r="K376">
            <v>0.79294765970273218</v>
          </cell>
          <cell r="L376">
            <v>0.91923854180868114</v>
          </cell>
          <cell r="M376">
            <v>1.0656470151855137</v>
          </cell>
          <cell r="N376">
            <v>1.235375495579041</v>
          </cell>
          <cell r="O376">
            <v>1.4321441377856832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0.34658231313915933</v>
          </cell>
          <cell r="F377">
            <v>0.37872188594449296</v>
          </cell>
          <cell r="G377">
            <v>0.43904143225671732</v>
          </cell>
          <cell r="H377">
            <v>0.50896958424398908</v>
          </cell>
          <cell r="I377">
            <v>0.59003561722205888</v>
          </cell>
          <cell r="J377">
            <v>0.68400900951356236</v>
          </cell>
          <cell r="K377">
            <v>0.79294765970273218</v>
          </cell>
          <cell r="L377">
            <v>0.91923854180868114</v>
          </cell>
          <cell r="M377">
            <v>1.0656470151855137</v>
          </cell>
          <cell r="N377">
            <v>1.235375495579041</v>
          </cell>
          <cell r="O377">
            <v>1.4321441377856832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0.35008314458500961</v>
          </cell>
          <cell r="F378">
            <v>0.38254735953989211</v>
          </cell>
          <cell r="G378">
            <v>0.44347619419870438</v>
          </cell>
          <cell r="H378">
            <v>0.51411069115554453</v>
          </cell>
          <cell r="I378">
            <v>0.59599557295157468</v>
          </cell>
          <cell r="J378">
            <v>0.69091819142784194</v>
          </cell>
          <cell r="K378">
            <v>0.80095723202296243</v>
          </cell>
          <cell r="L378">
            <v>0.92852377960472809</v>
          </cell>
          <cell r="M378">
            <v>1.0764111264500136</v>
          </cell>
          <cell r="N378">
            <v>1.2478540359384267</v>
          </cell>
          <cell r="O378">
            <v>1.4466102401875605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2.8446113607226001E-2</v>
          </cell>
          <cell r="F379">
            <v>2.35883138636274E-3</v>
          </cell>
          <cell r="G379">
            <v>3.4758834731886002E-3</v>
          </cell>
          <cell r="H379">
            <v>8.2025062747424597E-3</v>
          </cell>
          <cell r="I379">
            <v>6.7937749941140799E-3</v>
          </cell>
          <cell r="J379">
            <v>6.5497377181010204E-3</v>
          </cell>
          <cell r="K379">
            <v>1.05526202702497E-2</v>
          </cell>
          <cell r="L379">
            <v>8.2667852771674804E-3</v>
          </cell>
          <cell r="M379">
            <v>1.30642512379849E-2</v>
          </cell>
          <cell r="N379">
            <v>1.24360943814551E-2</v>
          </cell>
          <cell r="O379">
            <v>1.09944450901649E-2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2.8446113607226001E-2</v>
          </cell>
          <cell r="F380">
            <v>3.0804944993588799E-2</v>
          </cell>
          <cell r="G380">
            <v>3.4280828466777401E-2</v>
          </cell>
          <cell r="H380">
            <v>4.2483334741519801E-2</v>
          </cell>
          <cell r="I380">
            <v>4.9277109735633901E-2</v>
          </cell>
          <cell r="J380">
            <v>5.5826847453734903E-2</v>
          </cell>
          <cell r="K380">
            <v>6.6379467723984606E-2</v>
          </cell>
          <cell r="L380">
            <v>7.4646253001152102E-2</v>
          </cell>
          <cell r="M380">
            <v>8.7710504239136997E-2</v>
          </cell>
          <cell r="N380">
            <v>0.100146598620592</v>
          </cell>
          <cell r="O380">
            <v>0.111141043710757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2.6895355822258077E-5</v>
          </cell>
          <cell r="K381">
            <v>5.4207432366251747E-5</v>
          </cell>
          <cell r="L381">
            <v>3.1142401136675784E-5</v>
          </cell>
          <cell r="M381">
            <v>5.9667115638712076E-5</v>
          </cell>
          <cell r="N381">
            <v>4.3972014369735794E-5</v>
          </cell>
          <cell r="O381">
            <v>8.7612664596965745E-5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2.6895355822258077E-5</v>
          </cell>
          <cell r="K382">
            <v>5.4207432366251747E-5</v>
          </cell>
          <cell r="L382">
            <v>3.1142401136675784E-5</v>
          </cell>
          <cell r="M382">
            <v>5.9667115638712076E-5</v>
          </cell>
          <cell r="N382">
            <v>4.3972014369735794E-5</v>
          </cell>
          <cell r="O382">
            <v>8.7612664596965745E-5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6.8768901742478E-7</v>
          </cell>
          <cell r="K383">
            <v>8.7474019998184501E-7</v>
          </cell>
          <cell r="L383">
            <v>7.7692223281242805E-8</v>
          </cell>
          <cell r="M383">
            <v>2.35015812400058E-7</v>
          </cell>
          <cell r="N383">
            <v>7.0565772448984501E-7</v>
          </cell>
          <cell r="O383">
            <v>5.6665656711097096E-7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6.8768901742478E-7</v>
          </cell>
          <cell r="K384">
            <v>1.5441051214036404E-6</v>
          </cell>
          <cell r="L384">
            <v>1.6188170405566858E-6</v>
          </cell>
          <cell r="M384">
            <v>1.8126093173152151E-6</v>
          </cell>
          <cell r="N384">
            <v>2.5252554288441258E-6</v>
          </cell>
          <cell r="O384">
            <v>3.0980624319956549E-6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2.3674067252339026</v>
          </cell>
          <cell r="E385">
            <v>2.3075027588391532</v>
          </cell>
          <cell r="F385">
            <v>0.33821495905995003</v>
          </cell>
          <cell r="G385">
            <v>1.8456697491762088E-4</v>
          </cell>
          <cell r="H385">
            <v>1.1064329009477884E-4</v>
          </cell>
          <cell r="I385">
            <v>7.4498694466076996E-4</v>
          </cell>
          <cell r="J385">
            <v>4.3545546068713504E-4</v>
          </cell>
          <cell r="K385">
            <v>2.3737201997682585E-4</v>
          </cell>
          <cell r="L385">
            <v>2.1529216194370873E-4</v>
          </cell>
          <cell r="M385">
            <v>2.3788761465481971E-4</v>
          </cell>
          <cell r="N385">
            <v>2.2503334006456125E-4</v>
          </cell>
          <cell r="O385">
            <v>1.2303601832508931E-4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330.01293748749299</v>
          </cell>
          <cell r="E386">
            <v>321.17943805463898</v>
          </cell>
          <cell r="F386">
            <v>46.970077460460502</v>
          </cell>
          <cell r="G386">
            <v>2.55363560818858E-2</v>
          </cell>
          <cell r="H386">
            <v>1.5251498872544201E-2</v>
          </cell>
          <cell r="I386">
            <v>0.102311540400079</v>
          </cell>
          <cell r="J386">
            <v>5.9581876318372598E-2</v>
          </cell>
          <cell r="K386">
            <v>3.2359391546840803E-2</v>
          </cell>
          <cell r="L386">
            <v>2.9349387370855601E-2</v>
          </cell>
          <cell r="M386">
            <v>3.24296792330908E-2</v>
          </cell>
          <cell r="N386">
            <v>3.0677339152918901E-2</v>
          </cell>
          <cell r="O386">
            <v>1.6772704262846699E-2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3.5600101131336865</v>
          </cell>
          <cell r="E387">
            <v>3.4647188571158511</v>
          </cell>
          <cell r="F387">
            <v>0.50668907724337098</v>
          </cell>
          <cell r="G387">
            <v>2.7547309689197164E-4</v>
          </cell>
          <cell r="H387">
            <v>1.6452533843089794E-4</v>
          </cell>
          <cell r="I387">
            <v>1.1036843624604002E-3</v>
          </cell>
          <cell r="J387">
            <v>6.4273868736108451E-4</v>
          </cell>
          <cell r="K387">
            <v>3.4907649996592031E-4</v>
          </cell>
          <cell r="L387">
            <v>3.1660612050545385E-4</v>
          </cell>
          <cell r="M387">
            <v>3.498347274335582E-4</v>
          </cell>
          <cell r="N387">
            <v>3.3093138244788409E-4</v>
          </cell>
          <cell r="O387">
            <v>1.8093532106630789E-4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4.9460184518562299E-6</v>
          </cell>
          <cell r="F388">
            <v>3.8175526670280698E-6</v>
          </cell>
          <cell r="G388">
            <v>4.3283831523350903E-6</v>
          </cell>
          <cell r="H388">
            <v>9.3044201780412094E-6</v>
          </cell>
          <cell r="I388">
            <v>6.1301986021740603E-5</v>
          </cell>
          <cell r="J388">
            <v>6.8737733488814399E-6</v>
          </cell>
          <cell r="K388">
            <v>9.6934535953216497E-6</v>
          </cell>
          <cell r="L388">
            <v>1.31137529691309E-5</v>
          </cell>
          <cell r="M388">
            <v>1.4348715008334099E-5</v>
          </cell>
          <cell r="N388">
            <v>1.03991452604106E-5</v>
          </cell>
          <cell r="O388">
            <v>4.9489200465056298E-6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0.14004542469136386</v>
          </cell>
          <cell r="F389">
            <v>3.5229271960082881E-2</v>
          </cell>
          <cell r="G389">
            <v>1.7554360232208133E-5</v>
          </cell>
          <cell r="H389">
            <v>1.0407664380970849E-5</v>
          </cell>
          <cell r="I389">
            <v>6.9934659321799263E-5</v>
          </cell>
          <cell r="J389">
            <v>4.1298063781943801E-5</v>
          </cell>
          <cell r="K389">
            <v>2.2388113045658402E-5</v>
          </cell>
          <cell r="L389">
            <v>2.0348506905493501E-5</v>
          </cell>
          <cell r="M389">
            <v>2.2499926575586903E-5</v>
          </cell>
          <cell r="N389">
            <v>2.1163429166014897E-5</v>
          </cell>
          <cell r="O389">
            <v>1.11810435957616E-5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25.418927951999976</v>
          </cell>
          <cell r="G390">
            <v>25.509072923999994</v>
          </cell>
          <cell r="H390">
            <v>25.499829726000012</v>
          </cell>
          <cell r="I390">
            <v>25.33969431720001</v>
          </cell>
          <cell r="J390">
            <v>25.129286488799984</v>
          </cell>
          <cell r="K390">
            <v>24.930159425999989</v>
          </cell>
          <cell r="L390">
            <v>25.250286988188904</v>
          </cell>
          <cell r="M390">
            <v>24.785394604187807</v>
          </cell>
          <cell r="N390">
            <v>24.326761510807483</v>
          </cell>
          <cell r="O390">
            <v>23.897883426756486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6.19524531428796</v>
          </cell>
          <cell r="E391">
            <v>5.0887590533203069</v>
          </cell>
          <cell r="F391">
            <v>6.2042687712617939</v>
          </cell>
          <cell r="G391">
            <v>9.736252339925171</v>
          </cell>
          <cell r="H391">
            <v>7.2410987282354906</v>
          </cell>
          <cell r="I391">
            <v>8.2235555544572154</v>
          </cell>
          <cell r="J391">
            <v>5.3160833029774759</v>
          </cell>
          <cell r="K391">
            <v>1.4893797054120086</v>
          </cell>
          <cell r="L391">
            <v>0.75672619467535451</v>
          </cell>
          <cell r="M391">
            <v>0.61819146297076721</v>
          </cell>
          <cell r="N391">
            <v>0.66709866357190373</v>
          </cell>
          <cell r="O391">
            <v>0.50726471514399218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6.8084421596360283</v>
          </cell>
          <cell r="E392">
            <v>5.9945202775986708</v>
          </cell>
          <cell r="F392">
            <v>3.7034935918120722</v>
          </cell>
          <cell r="G392">
            <v>1.01198409307157</v>
          </cell>
          <cell r="H392">
            <v>0.3818507193263363</v>
          </cell>
          <cell r="I392">
            <v>7.6539923310100885E-2</v>
          </cell>
          <cell r="J392">
            <v>7.1732626990430232E-2</v>
          </cell>
          <cell r="K392">
            <v>0.16361793902090471</v>
          </cell>
          <cell r="L392">
            <v>0.22243968572215431</v>
          </cell>
          <cell r="M392">
            <v>0.22650322780010806</v>
          </cell>
          <cell r="N392">
            <v>0.28496645113060837</v>
          </cell>
          <cell r="O392">
            <v>0.22244329834768792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0.56057930562072489</v>
          </cell>
          <cell r="E393">
            <v>0.59702047244878154</v>
          </cell>
          <cell r="F393">
            <v>0.36958634611946362</v>
          </cell>
          <cell r="G393">
            <v>0.28567446608304148</v>
          </cell>
          <cell r="H393">
            <v>0.28682016817204931</v>
          </cell>
          <cell r="I393">
            <v>0.22970551701913611</v>
          </cell>
          <cell r="J393">
            <v>0.20730635336175199</v>
          </cell>
          <cell r="K393">
            <v>0.24769498387354824</v>
          </cell>
          <cell r="L393">
            <v>0.29194989426390444</v>
          </cell>
          <cell r="M393">
            <v>0.29057371586959035</v>
          </cell>
          <cell r="N393">
            <v>0.35005393566336368</v>
          </cell>
          <cell r="O393">
            <v>0.2742790389373253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5.0756239864020967E-2</v>
          </cell>
          <cell r="E394">
            <v>2.2145592709342681E-4</v>
          </cell>
          <cell r="F394">
            <v>0.1442334291978791</v>
          </cell>
          <cell r="G394">
            <v>5.0447699821812998E-2</v>
          </cell>
          <cell r="H394">
            <v>1.7758844718846332</v>
          </cell>
          <cell r="I394">
            <v>3.3046202082081271</v>
          </cell>
          <cell r="J394">
            <v>3.6778329033821824</v>
          </cell>
          <cell r="K394">
            <v>1.6800047665287869</v>
          </cell>
          <cell r="L394">
            <v>0.87130223768506654</v>
          </cell>
          <cell r="M394">
            <v>0.80350965434759669</v>
          </cell>
          <cell r="N394">
            <v>0.84606115653229708</v>
          </cell>
          <cell r="O394">
            <v>0.81449775671041502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4.4723704852660709E-2</v>
          </cell>
          <cell r="E395">
            <v>8.1927134011302655E-5</v>
          </cell>
          <cell r="F395">
            <v>8.5326954801485666E-2</v>
          </cell>
          <cell r="G395">
            <v>2.4864054033910014E-2</v>
          </cell>
          <cell r="H395">
            <v>4.8933171691414423E-2</v>
          </cell>
          <cell r="I395">
            <v>4.4334370797091377E-2</v>
          </cell>
          <cell r="J395">
            <v>4.098622889007849E-2</v>
          </cell>
          <cell r="K395">
            <v>0.10005965497727962</v>
          </cell>
          <cell r="L395">
            <v>0.13384711126499996</v>
          </cell>
          <cell r="M395">
            <v>0.13410238655940346</v>
          </cell>
          <cell r="N395">
            <v>0.17348711816748383</v>
          </cell>
          <cell r="O395">
            <v>0.13687239803114262</v>
          </cell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0.27554901610874488</v>
          </cell>
          <cell r="E396">
            <v>0.1946223055213642</v>
          </cell>
          <cell r="F396">
            <v>0.21809008046270228</v>
          </cell>
          <cell r="G396">
            <v>0.15853397716067819</v>
          </cell>
          <cell r="H396">
            <v>0.18925096995263646</v>
          </cell>
          <cell r="I396">
            <v>0.18673377406349181</v>
          </cell>
          <cell r="J396">
            <v>0.18751495669302515</v>
          </cell>
          <cell r="K396">
            <v>0.24610635078510806</v>
          </cell>
          <cell r="L396">
            <v>0.30197224576475806</v>
          </cell>
          <cell r="M396">
            <v>0.30877241550547246</v>
          </cell>
          <cell r="N396">
            <v>0.3685031954281211</v>
          </cell>
          <cell r="O396">
            <v>0.31005771514338049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1.2812976497579396</v>
          </cell>
          <cell r="E397">
            <v>1.4631456400553398</v>
          </cell>
          <cell r="F397">
            <v>1.3691602571308363</v>
          </cell>
          <cell r="G397">
            <v>0.97963625639096608</v>
          </cell>
          <cell r="H397">
            <v>1.0030565046538831</v>
          </cell>
          <cell r="I397">
            <v>1.3599601691019216</v>
          </cell>
          <cell r="J397">
            <v>1.1206305749445686</v>
          </cell>
          <cell r="K397">
            <v>1.2863940348592002</v>
          </cell>
          <cell r="L397">
            <v>1.250166487096426</v>
          </cell>
          <cell r="M397">
            <v>1.2234174798070905</v>
          </cell>
          <cell r="N397">
            <v>1.2778413693875383</v>
          </cell>
          <cell r="O397">
            <v>1.1241924705836854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6.4499931603467235</v>
          </cell>
          <cell r="E398">
            <v>6.9684794314617688</v>
          </cell>
          <cell r="F398">
            <v>6.7269637160929516</v>
          </cell>
          <cell r="G398">
            <v>4.3280514792404627</v>
          </cell>
          <cell r="H398">
            <v>2.1173376567080386</v>
          </cell>
          <cell r="I398">
            <v>1.3211089786033057</v>
          </cell>
          <cell r="J398">
            <v>0.88075624678965858</v>
          </cell>
          <cell r="K398">
            <v>0.75984887197435802</v>
          </cell>
          <cell r="L398">
            <v>2.487984133710718</v>
          </cell>
          <cell r="M398">
            <v>2.4686567757534701</v>
          </cell>
          <cell r="N398">
            <v>2.3462767969812006</v>
          </cell>
          <cell r="O398">
            <v>0.8363258712796573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1.6611116624914981</v>
          </cell>
          <cell r="E399">
            <v>1.9868845352372784</v>
          </cell>
          <cell r="F399">
            <v>1.7994982317135262</v>
          </cell>
          <cell r="G399">
            <v>1.5090227790453938</v>
          </cell>
          <cell r="H399">
            <v>1.0026779128222505</v>
          </cell>
          <cell r="I399">
            <v>1.0398213234960361</v>
          </cell>
          <cell r="J399">
            <v>1.0385243620858677</v>
          </cell>
          <cell r="K399">
            <v>2.7815617193985633</v>
          </cell>
          <cell r="L399">
            <v>2.6491664092407188</v>
          </cell>
          <cell r="M399">
            <v>2.596606717547199</v>
          </cell>
          <cell r="N399">
            <v>2.4180867952860918</v>
          </cell>
          <cell r="O399">
            <v>1.8558237770510297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3.111099883622964</v>
          </cell>
          <cell r="E400">
            <v>3.6352279498687672</v>
          </cell>
          <cell r="F400">
            <v>4.7985016691183748</v>
          </cell>
          <cell r="G400">
            <v>7.4247690069236958</v>
          </cell>
          <cell r="H400">
            <v>11.453091388008836</v>
          </cell>
          <cell r="I400">
            <v>9.5534668882762013</v>
          </cell>
          <cell r="J400">
            <v>12.588114525541249</v>
          </cell>
          <cell r="K400">
            <v>16.175702949891104</v>
          </cell>
          <cell r="L400">
            <v>16.28487558854788</v>
          </cell>
          <cell r="M400">
            <v>16.115260265938851</v>
          </cell>
          <cell r="N400">
            <v>15.594499969446259</v>
          </cell>
          <cell r="O400">
            <v>17.816299497756315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2.1311260743353501E-3</v>
          </cell>
          <cell r="G401">
            <v>2.5531205960759897E-3</v>
          </cell>
          <cell r="H401">
            <v>1.8298258077819778</v>
          </cell>
          <cell r="I401">
            <v>3.3838354513371058</v>
          </cell>
          <cell r="J401">
            <v>3.7637917791646887</v>
          </cell>
          <cell r="K401">
            <v>1.8105066098970071</v>
          </cell>
          <cell r="L401">
            <v>0.9189783099405886</v>
          </cell>
          <cell r="M401">
            <v>0.83389682948383426</v>
          </cell>
          <cell r="N401">
            <v>0.83387494319583766</v>
          </cell>
          <cell r="O401">
            <v>0.83389197657855951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7.0661675833341403E-2</v>
          </cell>
          <cell r="G402">
            <v>8.4208188081102794E-2</v>
          </cell>
          <cell r="H402">
            <v>58.704309191640299</v>
          </cell>
          <cell r="I402">
            <v>105.67459549026201</v>
          </cell>
          <cell r="J402">
            <v>115.431134499667</v>
          </cell>
          <cell r="K402">
            <v>54.547314528948299</v>
          </cell>
          <cell r="L402">
            <v>27.6871670302613</v>
          </cell>
          <cell r="M402">
            <v>25.1238147344488</v>
          </cell>
          <cell r="N402">
            <v>25.1231553398746</v>
          </cell>
          <cell r="O402">
            <v>25.1236685251233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1.2528665927897412E-3</v>
          </cell>
          <cell r="G403">
            <v>1.4930529801613975E-3</v>
          </cell>
          <cell r="H403">
            <v>1.0408565459510684</v>
          </cell>
          <cell r="I403">
            <v>1.8736630406074766</v>
          </cell>
          <cell r="J403">
            <v>2.0466513209160904</v>
          </cell>
          <cell r="K403">
            <v>0.96715096682532453</v>
          </cell>
          <cell r="L403">
            <v>0.49090721684860539</v>
          </cell>
          <cell r="M403">
            <v>0.44545770805760365</v>
          </cell>
          <cell r="N403">
            <v>0.44544601666444328</v>
          </cell>
          <cell r="O403">
            <v>0.44545511569367474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4.11079665080238E-7</v>
          </cell>
          <cell r="F404">
            <v>1.7571538707523101E-4</v>
          </cell>
          <cell r="G404">
            <v>6.5113748047120698E-6</v>
          </cell>
          <cell r="H404">
            <v>0.124903054735634</v>
          </cell>
          <cell r="I404">
            <v>0.10634637259777301</v>
          </cell>
          <cell r="J404">
            <v>2.6010370204188001E-2</v>
          </cell>
          <cell r="K404">
            <v>1.5720604172623001E-6</v>
          </cell>
          <cell r="L404">
            <v>2.3917938119462401E-2</v>
          </cell>
          <cell r="M404">
            <v>3.3101752377162903E-2</v>
          </cell>
          <cell r="N404">
            <v>7.5772354137988301E-3</v>
          </cell>
          <cell r="O404">
            <v>1.6360518917523399E-2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2.2901919416355723E-7</v>
          </cell>
          <cell r="F405">
            <v>1.7594948553616521E-4</v>
          </cell>
          <cell r="G405">
            <v>1.8248412887215365E-4</v>
          </cell>
          <cell r="H405">
            <v>0.12508506123540949</v>
          </cell>
          <cell r="I405">
            <v>0.2312912666544602</v>
          </cell>
          <cell r="J405">
            <v>0.25725962819969983</v>
          </cell>
          <cell r="K405">
            <v>0.13235727837457098</v>
          </cell>
          <cell r="L405">
            <v>6.2823775757372191E-2</v>
          </cell>
          <cell r="M405">
            <v>5.7020859721627751E-2</v>
          </cell>
          <cell r="N405">
            <v>5.7014388443211418E-2</v>
          </cell>
          <cell r="O405">
            <v>5.7039084250455271E-2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2.110264160538412E-5</v>
          </cell>
          <cell r="E406">
            <v>2.1104621855669856E-5</v>
          </cell>
          <cell r="F406">
            <v>3.795638711342969E-3</v>
          </cell>
          <cell r="G406">
            <v>6.3428270219048942E-3</v>
          </cell>
          <cell r="H406">
            <v>0.1235239760910922</v>
          </cell>
          <cell r="I406">
            <v>0.13824514844513353</v>
          </cell>
          <cell r="J406">
            <v>0.85142488567472208</v>
          </cell>
          <cell r="K406">
            <v>0.25904707226321033</v>
          </cell>
          <cell r="L406">
            <v>7.9564622157290446E-2</v>
          </cell>
          <cell r="M406">
            <v>0.29167656508053408</v>
          </cell>
          <cell r="N406">
            <v>0.25772751819271345</v>
          </cell>
          <cell r="O406">
            <v>1.7265269834669741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2.0859024856277038E-5</v>
          </cell>
          <cell r="E407">
            <v>1.861135857204581E-5</v>
          </cell>
          <cell r="F407">
            <v>4.9261140557356501E-3</v>
          </cell>
          <cell r="G407">
            <v>7.9574521674686382E-3</v>
          </cell>
          <cell r="H407">
            <v>0.14976058545594942</v>
          </cell>
          <cell r="I407">
            <v>0.16267747833814744</v>
          </cell>
          <cell r="J407">
            <v>0.973088515332728</v>
          </cell>
          <cell r="K407">
            <v>0.28787659080301209</v>
          </cell>
          <cell r="L407">
            <v>8.8451080077194363E-2</v>
          </cell>
          <cell r="M407">
            <v>0.32415626843747625</v>
          </cell>
          <cell r="N407">
            <v>0.28643069945072874</v>
          </cell>
          <cell r="O407">
            <v>1.9184455904487507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7.6709923618101103E-3</v>
          </cell>
          <cell r="E408">
            <v>9.3673196876301795E-2</v>
          </cell>
          <cell r="F408">
            <v>3.6890820971170698E-5</v>
          </cell>
          <cell r="G408">
            <v>4.1679813542014902E-5</v>
          </cell>
          <cell r="H408">
            <v>4.5912493026527598E-2</v>
          </cell>
          <cell r="I408">
            <v>4.9933559212397498E-2</v>
          </cell>
          <cell r="J408">
            <v>1.1293323861717001E-4</v>
          </cell>
          <cell r="K408">
            <v>0.14182445457128001</v>
          </cell>
          <cell r="L408">
            <v>4.1615702764116899E-2</v>
          </cell>
          <cell r="M408">
            <v>6.5508996968285703E-3</v>
          </cell>
          <cell r="N408">
            <v>0.129945954559963</v>
          </cell>
          <cell r="O408">
            <v>6.3727194973914297E-2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7.6709923618101103E-3</v>
          </cell>
          <cell r="E409">
            <v>0.10132223743931186</v>
          </cell>
          <cell r="F409">
            <v>0.1013205106017846</v>
          </cell>
          <cell r="G409">
            <v>0.10132206843546948</v>
          </cell>
          <cell r="H409">
            <v>9.5852888086602583E-2</v>
          </cell>
          <cell r="I409">
            <v>9.5852019233038793E-2</v>
          </cell>
          <cell r="J409">
            <v>9.5865029591348058E-2</v>
          </cell>
          <cell r="K409">
            <v>0.19173580395297588</v>
          </cell>
          <cell r="L409">
            <v>0.19103027169093587</v>
          </cell>
          <cell r="M409">
            <v>0.18967023979850464</v>
          </cell>
          <cell r="N409">
            <v>0.18968074070144225</v>
          </cell>
          <cell r="O409">
            <v>0.19996618084330822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1928.7112212581901</v>
          </cell>
          <cell r="E410">
            <v>1523.0344868416801</v>
          </cell>
          <cell r="F410">
            <v>1534.35374689126</v>
          </cell>
          <cell r="G410">
            <v>1323.4388017116</v>
          </cell>
          <cell r="H410">
            <v>843.07227914878399</v>
          </cell>
          <cell r="I410">
            <v>553.96797805509402</v>
          </cell>
          <cell r="J410">
            <v>260.73892234550601</v>
          </cell>
          <cell r="K410">
            <v>260.73874853855801</v>
          </cell>
          <cell r="L410">
            <v>218.71826963651199</v>
          </cell>
          <cell r="M410">
            <v>102.908176582306</v>
          </cell>
          <cell r="N410">
            <v>102.90725421981099</v>
          </cell>
          <cell r="O410">
            <v>0.144565966200873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23.443742230354474</v>
          </cell>
          <cell r="E411">
            <v>18.512687396594348</v>
          </cell>
          <cell r="F411">
            <v>18.650274512755658</v>
          </cell>
          <cell r="G411">
            <v>16.086575213025416</v>
          </cell>
          <cell r="H411">
            <v>10.247656038952329</v>
          </cell>
          <cell r="I411">
            <v>6.7335546857669213</v>
          </cell>
          <cell r="J411">
            <v>3.1693163898848846</v>
          </cell>
          <cell r="K411">
            <v>3.1693142772382483</v>
          </cell>
          <cell r="L411">
            <v>2.6585497496523076</v>
          </cell>
          <cell r="M411">
            <v>1.2508626167568893</v>
          </cell>
          <cell r="N411">
            <v>1.2508514053176969</v>
          </cell>
          <cell r="O411">
            <v>1.7572186077107449E-3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26.169758768767785</v>
          </cell>
          <cell r="E412">
            <v>20.665325465965751</v>
          </cell>
          <cell r="F412">
            <v>20.818911084006302</v>
          </cell>
          <cell r="G412">
            <v>17.957107214539977</v>
          </cell>
          <cell r="H412">
            <v>11.439243950458406</v>
          </cell>
          <cell r="I412">
            <v>7.51652616085609</v>
          </cell>
          <cell r="J412">
            <v>3.5378415514994033</v>
          </cell>
          <cell r="K412">
            <v>3.5378391931961781</v>
          </cell>
          <cell r="L412">
            <v>2.9676834414723432</v>
          </cell>
          <cell r="M412">
            <v>1.3963117582402491</v>
          </cell>
          <cell r="N412">
            <v>1.3962992431453356</v>
          </cell>
          <cell r="O412">
            <v>1.961546352793388E-3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1.2499524377943799E-7</v>
          </cell>
          <cell r="F413">
            <v>1.3844999370627701E-7</v>
          </cell>
          <cell r="G413">
            <v>3.2228893833198601E-7</v>
          </cell>
          <cell r="H413">
            <v>0.29596387155389497</v>
          </cell>
          <cell r="I413">
            <v>0.18038700290425599</v>
          </cell>
          <cell r="J413">
            <v>6.2623429002922498E-7</v>
          </cell>
          <cell r="K413">
            <v>4.9274665545166303E-2</v>
          </cell>
          <cell r="L413">
            <v>0.11740802399450199</v>
          </cell>
          <cell r="M413">
            <v>2.1684956307309502E-6</v>
          </cell>
          <cell r="N413">
            <v>2.0841208163750399E-4</v>
          </cell>
          <cell r="O413">
            <v>1.63207812185358E-6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1.6558731465195664</v>
          </cell>
          <cell r="F414">
            <v>1.6558715966448574</v>
          </cell>
          <cell r="G414">
            <v>1.6558701546585768</v>
          </cell>
          <cell r="H414">
            <v>0.72538821901304218</v>
          </cell>
          <cell r="I414">
            <v>0.47635074014555906</v>
          </cell>
          <cell r="J414">
            <v>0.26036873752104595</v>
          </cell>
          <cell r="K414">
            <v>0.22966158854343968</v>
          </cell>
          <cell r="L414">
            <v>0.19439978024750434</v>
          </cell>
          <cell r="M414">
            <v>0.1666805603885462</v>
          </cell>
          <cell r="N414">
            <v>8.9124981367300848E-2</v>
          </cell>
          <cell r="O414">
            <v>2.1112195317352442E-4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1.8979179077440419E-3</v>
          </cell>
          <cell r="G415">
            <v>1.9961438850536117E-3</v>
          </cell>
          <cell r="H415">
            <v>4.1907836594736354</v>
          </cell>
          <cell r="I415">
            <v>6.7348120933535389</v>
          </cell>
          <cell r="J415">
            <v>6.7341170077281989</v>
          </cell>
          <cell r="K415">
            <v>2.5453003090505741</v>
          </cell>
          <cell r="L415">
            <v>0.34351679821328801</v>
          </cell>
          <cell r="M415">
            <v>2.8322802039357927E-3</v>
          </cell>
          <cell r="N415">
            <v>2.7974656604486197E-3</v>
          </cell>
          <cell r="O415">
            <v>2.8127767112245921E-3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5.3521284998381997E-2</v>
          </cell>
          <cell r="G416">
            <v>5.4126209190876698E-2</v>
          </cell>
          <cell r="H416">
            <v>109.934975997355</v>
          </cell>
          <cell r="I416">
            <v>171.10063156087401</v>
          </cell>
          <cell r="J416">
            <v>166.58078913854001</v>
          </cell>
          <cell r="K416">
            <v>61.348263859167602</v>
          </cell>
          <cell r="L416">
            <v>8.2796356492433603</v>
          </cell>
          <cell r="M416">
            <v>6.8265215171785798E-2</v>
          </cell>
          <cell r="N416">
            <v>6.74260954056847E-2</v>
          </cell>
          <cell r="O416">
            <v>6.7795130988490104E-2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1.8979179077440419E-3</v>
          </cell>
          <cell r="G417">
            <v>1.9961438850536117E-3</v>
          </cell>
          <cell r="H417">
            <v>4.1907836594736354</v>
          </cell>
          <cell r="I417">
            <v>6.7348120933535389</v>
          </cell>
          <cell r="J417">
            <v>6.7341170077281989</v>
          </cell>
          <cell r="K417">
            <v>2.5453003090505741</v>
          </cell>
          <cell r="L417">
            <v>0.34351679821328801</v>
          </cell>
          <cell r="M417">
            <v>2.8322802039357927E-3</v>
          </cell>
          <cell r="N417">
            <v>2.7974656604486197E-3</v>
          </cell>
          <cell r="O417">
            <v>2.8127767112245921E-3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9.4895895387202115E-4</v>
          </cell>
          <cell r="G418">
            <v>9.5968456012192848E-4</v>
          </cell>
          <cell r="H418">
            <v>1.9492017020807619</v>
          </cell>
          <cell r="I418">
            <v>3.0336991411502412</v>
          </cell>
          <cell r="J418">
            <v>2.9535600911088586</v>
          </cell>
          <cell r="K418">
            <v>1.0877351748079374</v>
          </cell>
          <cell r="L418">
            <v>0.14680205051849921</v>
          </cell>
          <cell r="M418">
            <v>1.2103761555281168E-3</v>
          </cell>
          <cell r="N418">
            <v>1.1954981454908632E-3</v>
          </cell>
          <cell r="O418">
            <v>1.2020413295831588E-3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9.14825386308034E-8</v>
          </cell>
          <cell r="F419">
            <v>1.6798537053859801E-4</v>
          </cell>
          <cell r="G419">
            <v>2.6091058537532601E-6</v>
          </cell>
          <cell r="H419">
            <v>0.33899888778293102</v>
          </cell>
          <cell r="I419">
            <v>0.20600540754280999</v>
          </cell>
          <cell r="J419">
            <v>5.6793736595381396E-7</v>
          </cell>
          <cell r="K419">
            <v>3.1238733674899399E-6</v>
          </cell>
          <cell r="L419">
            <v>4.1141541908149999E-7</v>
          </cell>
          <cell r="M419">
            <v>2.63049910530915E-4</v>
          </cell>
          <cell r="N419">
            <v>5.9084189934997501E-6</v>
          </cell>
          <cell r="O419">
            <v>5.67283792012463E-5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9.14825386308034E-8</v>
          </cell>
          <cell r="F420">
            <v>1.6801183216218459E-4</v>
          </cell>
          <cell r="G420">
            <v>1.7060165295378697E-4</v>
          </cell>
          <cell r="H420">
            <v>0.33916935950463417</v>
          </cell>
          <cell r="I420">
            <v>0.54504143915413561</v>
          </cell>
          <cell r="J420">
            <v>0.5450046484889105</v>
          </cell>
          <cell r="K420">
            <v>0.20600893170896767</v>
          </cell>
          <cell r="L420">
            <v>3.165709054423977E-2</v>
          </cell>
          <cell r="M420">
            <v>2.66313243528451E-4</v>
          </cell>
          <cell r="N420">
            <v>2.6946423812954117E-4</v>
          </cell>
          <cell r="O420">
            <v>3.2541944335678165E-4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1.2660488781025349E-5</v>
          </cell>
          <cell r="E421">
            <v>2.3168914650980361E-5</v>
          </cell>
          <cell r="F421">
            <v>2.8231971459394468E-6</v>
          </cell>
          <cell r="G421">
            <v>4.1373459810039248E-4</v>
          </cell>
          <cell r="H421">
            <v>8.6753294411157707E-4</v>
          </cell>
          <cell r="I421">
            <v>4.1944846662886164E-3</v>
          </cell>
          <cell r="J421">
            <v>7.5350933231848509E-3</v>
          </cell>
          <cell r="K421">
            <v>8.2168224363309214E-3</v>
          </cell>
          <cell r="L421">
            <v>5.3337636819865185E-3</v>
          </cell>
          <cell r="M421">
            <v>3.542723287467452E-3</v>
          </cell>
          <cell r="N421">
            <v>5.9032573141611722E-3</v>
          </cell>
          <cell r="O421">
            <v>5.2996743296261067E-3</v>
          </cell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1.8311137300094499E-5</v>
          </cell>
          <cell r="E422">
            <v>3.9693807688843441E-5</v>
          </cell>
          <cell r="F422">
            <v>3.6542422292980251E-5</v>
          </cell>
          <cell r="G422">
            <v>1.4980709576180832E-4</v>
          </cell>
          <cell r="H422">
            <v>7.3795369222683644E-5</v>
          </cell>
          <cell r="I422">
            <v>2.1424290329356348E-5</v>
          </cell>
          <cell r="J422">
            <v>5.1623730297484843E-5</v>
          </cell>
          <cell r="K422">
            <v>9.8187697807219533E-5</v>
          </cell>
          <cell r="L422">
            <v>5.6208794126367551E-5</v>
          </cell>
          <cell r="M422">
            <v>2.3387539724747982E-4</v>
          </cell>
          <cell r="N422">
            <v>2.8084960837176011E-5</v>
          </cell>
          <cell r="O422">
            <v>4.978918776034899E-5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/>
          <cell r="H423">
            <v>1.9705591493326058E-7</v>
          </cell>
          <cell r="I423">
            <v>8.7031000921838033E-6</v>
          </cell>
          <cell r="J423">
            <v>1.0510163455656075E-5</v>
          </cell>
          <cell r="K423">
            <v>1.539864128605082E-5</v>
          </cell>
          <cell r="L423">
            <v>9.9313272123344206E-6</v>
          </cell>
          <cell r="M423">
            <v>9.5119418650795924E-6</v>
          </cell>
          <cell r="N423">
            <v>1.4066472302142102E-5</v>
          </cell>
          <cell r="O423">
            <v>1.6799116856452347E-5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3.0971626081119855E-5</v>
          </cell>
          <cell r="E424">
            <v>6.3730122300417204E-5</v>
          </cell>
          <cell r="F424">
            <v>4.0602124598988755E-5</v>
          </cell>
          <cell r="G424">
            <v>5.6406133627435323E-4</v>
          </cell>
          <cell r="H424">
            <v>9.4243016895864716E-4</v>
          </cell>
          <cell r="I424">
            <v>4.2250860296656695E-3</v>
          </cell>
          <cell r="J424">
            <v>7.5976158445541647E-3</v>
          </cell>
          <cell r="K424">
            <v>8.3307388016601105E-3</v>
          </cell>
          <cell r="L424">
            <v>5.4002743488281123E-3</v>
          </cell>
          <cell r="M424">
            <v>3.7865378767064964E-3</v>
          </cell>
          <cell r="N424">
            <v>5.9457702524465285E-3</v>
          </cell>
          <cell r="O424">
            <v>5.366262634242904E-3</v>
          </cell>
        </row>
        <row r="425">
          <cell r="A425" t="str">
            <v>ITOT-SWHCONBR</v>
          </cell>
          <cell r="B425" t="str">
            <v>VAR_ncap</v>
          </cell>
          <cell r="C425" t="str">
            <v>-</v>
          </cell>
          <cell r="G425"/>
          <cell r="H425"/>
          <cell r="I425"/>
          <cell r="J425">
            <v>1.0616930488456001E-8</v>
          </cell>
          <cell r="K425">
            <v>1.22203184797124E-8</v>
          </cell>
          <cell r="M425">
            <v>1.25586427207917E-8</v>
          </cell>
          <cell r="O425">
            <v>2.0200325243944499E-8</v>
          </cell>
        </row>
        <row r="426">
          <cell r="A426" t="str">
            <v>ITOT-SWHCONBR</v>
          </cell>
          <cell r="B426" t="str">
            <v>VAR_cap</v>
          </cell>
          <cell r="C426" t="str">
            <v>-</v>
          </cell>
          <cell r="G426"/>
          <cell r="I426">
            <v>-1.03311991000079E-8</v>
          </cell>
          <cell r="J426">
            <v>-1.0989601208830199E-8</v>
          </cell>
          <cell r="K426">
            <v>1.2609301678698199E-8</v>
          </cell>
          <cell r="L426">
            <v>2.28372489681685E-8</v>
          </cell>
          <cell r="M426">
            <v>3.5395891688960198E-8</v>
          </cell>
          <cell r="N426">
            <v>3.5395891688960198E-8</v>
          </cell>
          <cell r="O426">
            <v>5.5596216932904697E-8</v>
          </cell>
        </row>
        <row r="427">
          <cell r="A427" t="str">
            <v>ITOT-SWHSOLBR</v>
          </cell>
          <cell r="B427" t="str">
            <v>VAR_fout</v>
          </cell>
          <cell r="C427" t="str">
            <v>ITOT-SWHASOL</v>
          </cell>
          <cell r="D427">
            <v>6.764297613651285E-2</v>
          </cell>
          <cell r="E427">
            <v>8.5495359932131504E-2</v>
          </cell>
          <cell r="F427">
            <v>8.4914721597087045E-2</v>
          </cell>
          <cell r="G427">
            <v>8.5580335894859125E-2</v>
          </cell>
          <cell r="H427">
            <v>8.5617981509581415E-2</v>
          </cell>
          <cell r="I427">
            <v>5.8845371751369065E-2</v>
          </cell>
          <cell r="J427">
            <v>5.8418353636974334E-2</v>
          </cell>
          <cell r="K427">
            <v>5.700313540272553E-2</v>
          </cell>
          <cell r="L427">
            <v>5.3148832961000904E-2</v>
          </cell>
          <cell r="M427">
            <v>5.3734539729452066E-2</v>
          </cell>
          <cell r="N427">
            <v>1.0026347736566594E-2</v>
          </cell>
          <cell r="O427">
            <v>1.3121617858506585E-3</v>
          </cell>
        </row>
        <row r="428">
          <cell r="A428" t="str">
            <v>ITOT-SWHSOLBR</v>
          </cell>
          <cell r="B428" t="str">
            <v>VAR_fin</v>
          </cell>
          <cell r="C428" t="str">
            <v>SOL</v>
          </cell>
          <cell r="D428">
            <v>6.764297613651285E-2</v>
          </cell>
          <cell r="E428">
            <v>8.5495359932131504E-2</v>
          </cell>
          <cell r="F428">
            <v>8.4914721597087045E-2</v>
          </cell>
          <cell r="G428">
            <v>8.5580335894859125E-2</v>
          </cell>
          <cell r="H428">
            <v>8.5617981509581415E-2</v>
          </cell>
          <cell r="I428">
            <v>5.8845371751369065E-2</v>
          </cell>
          <cell r="J428">
            <v>5.8418353636974334E-2</v>
          </cell>
          <cell r="K428">
            <v>5.700313540272553E-2</v>
          </cell>
          <cell r="L428">
            <v>5.3148832961000904E-2</v>
          </cell>
          <cell r="M428">
            <v>5.3734539729452066E-2</v>
          </cell>
          <cell r="N428">
            <v>1.0026347736566594E-2</v>
          </cell>
          <cell r="O428">
            <v>1.3121617858506585E-3</v>
          </cell>
        </row>
        <row r="429">
          <cell r="A429" t="str">
            <v>ITOT-SWHSOLBR</v>
          </cell>
          <cell r="B429" t="str">
            <v>VAR_ncap</v>
          </cell>
          <cell r="C429" t="str">
            <v>-</v>
          </cell>
          <cell r="E429">
            <v>2.6248501657392198E-3</v>
          </cell>
          <cell r="F429">
            <v>5.0544737496472598E-8</v>
          </cell>
          <cell r="G429">
            <v>1.80401531251697E-7</v>
          </cell>
          <cell r="H429">
            <v>8.5533336932639998E-3</v>
          </cell>
          <cell r="I429">
            <v>3.8912947014744198E-3</v>
          </cell>
          <cell r="J429">
            <v>2.8220969410499401E-7</v>
          </cell>
          <cell r="K429">
            <v>8.5522878546502503E-3</v>
          </cell>
          <cell r="L429">
            <v>3.2928872184618502E-3</v>
          </cell>
          <cell r="M429">
            <v>5.9857844710037799E-4</v>
          </cell>
          <cell r="N429">
            <v>8.0803967919105806E-3</v>
          </cell>
          <cell r="O429">
            <v>3.7710692194561101E-3</v>
          </cell>
        </row>
        <row r="430">
          <cell r="A430" t="str">
            <v>ITOT-SWHSOLBR</v>
          </cell>
          <cell r="B430" t="str">
            <v>VAR_cap</v>
          </cell>
          <cell r="C430" t="str">
            <v>-</v>
          </cell>
          <cell r="D430">
            <v>9.8214799778629808E-3</v>
          </cell>
          <cell r="E430">
            <v>1.2446330143602202E-2</v>
          </cell>
          <cell r="F430">
            <v>1.2446380688339701E-2</v>
          </cell>
          <cell r="G430">
            <v>1.2446561089870951E-2</v>
          </cell>
          <cell r="H430">
            <v>1.2445439096024431E-2</v>
          </cell>
          <cell r="I430">
            <v>1.2444785089685001E-2</v>
          </cell>
          <cell r="J430">
            <v>1.2444910604432501E-2</v>
          </cell>
          <cell r="K430">
            <v>1.24438647658188E-2</v>
          </cell>
          <cell r="L430">
            <v>1.2443333190514499E-2</v>
          </cell>
          <cell r="M430">
            <v>1.24437535202125E-2</v>
          </cell>
          <cell r="N430">
            <v>1.24427698015588E-2</v>
          </cell>
          <cell r="O430">
            <v>1.24500444584671E-2</v>
          </cell>
        </row>
        <row r="431">
          <cell r="A431" t="str">
            <v>SCOM-SHNGAHP</v>
          </cell>
          <cell r="B431" t="str">
            <v>VAR_fout</v>
          </cell>
          <cell r="C431" t="str">
            <v>SCOM-SHANGAH</v>
          </cell>
          <cell r="F431">
            <v>1.6277963197930611E-3</v>
          </cell>
          <cell r="G431">
            <v>1.6660956602825943E-3</v>
          </cell>
          <cell r="H431">
            <v>0.4036723348011384</v>
          </cell>
          <cell r="I431">
            <v>0.83675264866237853</v>
          </cell>
          <cell r="J431">
            <v>1.3032989606679024</v>
          </cell>
          <cell r="K431">
            <v>0.89516847163141533</v>
          </cell>
          <cell r="L431">
            <v>1.7669042801879937</v>
          </cell>
          <cell r="M431">
            <v>2.7060398158043948</v>
          </cell>
          <cell r="N431">
            <v>3.7177132056375788</v>
          </cell>
          <cell r="O431">
            <v>4.3255873432609979</v>
          </cell>
        </row>
        <row r="432">
          <cell r="A432" t="str">
            <v>SCOM-SHNGAHP</v>
          </cell>
          <cell r="B432" t="str">
            <v>VAR_fout</v>
          </cell>
          <cell r="C432" t="str">
            <v>CO2_S</v>
          </cell>
          <cell r="F432">
            <v>4.6367531533499297E-2</v>
          </cell>
          <cell r="G432">
            <v>4.60626447254599E-2</v>
          </cell>
          <cell r="H432">
            <v>10.8414855632306</v>
          </cell>
          <cell r="I432">
            <v>21.848541381739899</v>
          </cell>
          <cell r="J432">
            <v>33.110838460211603</v>
          </cell>
          <cell r="K432">
            <v>22.143641140356099</v>
          </cell>
          <cell r="L432">
            <v>43.707632194124002</v>
          </cell>
          <cell r="M432">
            <v>66.938879654108703</v>
          </cell>
          <cell r="N432">
            <v>91.964484560508595</v>
          </cell>
          <cell r="O432">
            <v>107.001371122772</v>
          </cell>
        </row>
        <row r="433">
          <cell r="A433" t="str">
            <v>SCOM-SHNGAHP</v>
          </cell>
          <cell r="B433" t="str">
            <v>VAR_fin</v>
          </cell>
          <cell r="C433" t="str">
            <v>SCOMELCHPC</v>
          </cell>
          <cell r="F433">
            <v>1.6277963197930611E-3</v>
          </cell>
          <cell r="G433">
            <v>1.6660956602825943E-3</v>
          </cell>
          <cell r="H433">
            <v>0.4036723348011384</v>
          </cell>
          <cell r="I433">
            <v>0.83675264866237853</v>
          </cell>
          <cell r="J433">
            <v>1.3032989606679024</v>
          </cell>
          <cell r="K433">
            <v>0.89516847163141533</v>
          </cell>
          <cell r="L433">
            <v>1.7669042801879937</v>
          </cell>
          <cell r="M433">
            <v>2.7060398158043948</v>
          </cell>
          <cell r="N433">
            <v>3.7177132056375788</v>
          </cell>
          <cell r="O433">
            <v>4.3255873432609979</v>
          </cell>
        </row>
        <row r="434">
          <cell r="A434" t="str">
            <v>SCOM-SHNGAHP</v>
          </cell>
          <cell r="B434" t="str">
            <v>VAR_fin</v>
          </cell>
          <cell r="C434" t="str">
            <v>SNGA</v>
          </cell>
          <cell r="F434">
            <v>8.2211935343083837E-4</v>
          </cell>
          <cell r="G434">
            <v>8.1671355896205627E-4</v>
          </cell>
          <cell r="H434">
            <v>0.19222492133387542</v>
          </cell>
          <cell r="I434">
            <v>0.3873854854918421</v>
          </cell>
          <cell r="J434">
            <v>0.58707160390446067</v>
          </cell>
          <cell r="K434">
            <v>0.3926177507155334</v>
          </cell>
          <cell r="L434">
            <v>0.77495801762631233</v>
          </cell>
          <cell r="M434">
            <v>1.186859568335261</v>
          </cell>
          <cell r="N434">
            <v>1.6305759673849038</v>
          </cell>
          <cell r="O434">
            <v>1.8971874312548236</v>
          </cell>
        </row>
        <row r="435">
          <cell r="A435" t="str">
            <v>SCOM-SHNGAHP</v>
          </cell>
          <cell r="B435" t="str">
            <v>VAR_ncap</v>
          </cell>
          <cell r="C435" t="str">
            <v>-</v>
          </cell>
          <cell r="D435">
            <v>3.5617083928194298E-7</v>
          </cell>
          <cell r="E435">
            <v>2.8937265813405E-5</v>
          </cell>
          <cell r="F435">
            <v>1.02157465726952E-4</v>
          </cell>
          <cell r="G435">
            <v>2.7630341110579398E-6</v>
          </cell>
          <cell r="H435">
            <v>3.1212279483923501E-2</v>
          </cell>
          <cell r="I435">
            <v>3.3722931098975902E-2</v>
          </cell>
          <cell r="J435">
            <v>3.5814883360363099E-2</v>
          </cell>
          <cell r="K435">
            <v>8.54953058780619E-6</v>
          </cell>
          <cell r="L435">
            <v>0.100939763741445</v>
          </cell>
          <cell r="M435">
            <v>0.109116258637596</v>
          </cell>
          <cell r="N435">
            <v>0.11056332082944</v>
          </cell>
          <cell r="O435">
            <v>0.116590098634224</v>
          </cell>
        </row>
        <row r="436">
          <cell r="A436" t="str">
            <v>SCOM-SHNGAHP</v>
          </cell>
          <cell r="B436" t="str">
            <v>VAR_cap</v>
          </cell>
          <cell r="C436" t="str">
            <v>-</v>
          </cell>
          <cell r="D436">
            <v>3.5617083928194298E-7</v>
          </cell>
          <cell r="E436">
            <v>2.9171958330608018E-5</v>
          </cell>
          <cell r="F436">
            <v>1.3108391759045812E-4</v>
          </cell>
          <cell r="G436">
            <v>1.3385196034548883E-4</v>
          </cell>
          <cell r="H436">
            <v>3.1331367895466943E-2</v>
          </cell>
          <cell r="I436">
            <v>6.4958316590814302E-2</v>
          </cell>
          <cell r="J436">
            <v>0.10074978574205898</v>
          </cell>
          <cell r="K436">
            <v>6.9545736710644748E-2</v>
          </cell>
          <cell r="L436">
            <v>0.13719848497898965</v>
          </cell>
          <cell r="M436">
            <v>0.2100638839265517</v>
          </cell>
          <cell r="N436">
            <v>0.28862044583250152</v>
          </cell>
          <cell r="O436">
            <v>0.33626885299385689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RHSA_LTH</v>
          </cell>
          <cell r="D437">
            <v>2.762193633576596E-5</v>
          </cell>
          <cell r="E437">
            <v>1.7971952686882896E-3</v>
          </cell>
          <cell r="F437">
            <v>9.7299464758167213E-4</v>
          </cell>
          <cell r="G437">
            <v>3.0586770752710887E-4</v>
          </cell>
          <cell r="H437">
            <v>1.1957726556179183E-4</v>
          </cell>
          <cell r="I437">
            <v>1.3951969255782418E-5</v>
          </cell>
          <cell r="J437">
            <v>3.0882457573918947E-5</v>
          </cell>
          <cell r="K437">
            <v>4.380378403521353E-5</v>
          </cell>
          <cell r="L437">
            <v>1.0781128531657806E-4</v>
          </cell>
          <cell r="M437">
            <v>2.703649869315818E-4</v>
          </cell>
          <cell r="N437">
            <v>5.2772631378037901E-6</v>
          </cell>
          <cell r="O437">
            <v>1.197373487027878E-5</v>
          </cell>
        </row>
        <row r="438">
          <cell r="A438" t="str">
            <v>D-RHNM_LTH_CHPNGA</v>
          </cell>
          <cell r="B438" t="str">
            <v>VAR_fout</v>
          </cell>
          <cell r="C438" t="str">
            <v>LTH</v>
          </cell>
          <cell r="F438">
            <v>5.1658420824724467E-6</v>
          </cell>
          <cell r="G438">
            <v>1.1404588484909999E-5</v>
          </cell>
          <cell r="H438">
            <v>1.928583045377682E-5</v>
          </cell>
          <cell r="I438">
            <v>1.6344214549936246E-5</v>
          </cell>
          <cell r="J438">
            <v>2.7708110401606253E-5</v>
          </cell>
          <cell r="K438">
            <v>4.1763732787388311E-5</v>
          </cell>
          <cell r="L438">
            <v>3.1173148837026525E-6</v>
          </cell>
          <cell r="M438">
            <v>1.3345036954906478E-5</v>
          </cell>
          <cell r="N438">
            <v>6.1236062657961494E-6</v>
          </cell>
          <cell r="O438">
            <v>1.5187318832532381E-5</v>
          </cell>
        </row>
        <row r="439">
          <cell r="A439" t="str">
            <v>D-RHNM_LTH_CHPNGA</v>
          </cell>
          <cell r="B439" t="str">
            <v>VAR_fout</v>
          </cell>
          <cell r="C439" t="str">
            <v>RHNM_LTH_CHPNGA_ON</v>
          </cell>
          <cell r="D439">
            <v>1.4750533454329864E-5</v>
          </cell>
          <cell r="E439">
            <v>2.6696049038038676E-3</v>
          </cell>
          <cell r="F439">
            <v>1.6319113675202387E-2</v>
          </cell>
          <cell r="G439">
            <v>1.5690407043004184E-2</v>
          </cell>
          <cell r="H439">
            <v>1.6446663404096642E-2</v>
          </cell>
          <cell r="I439">
            <v>9.6211978407474922E-3</v>
          </cell>
          <cell r="J439">
            <v>1.0971570916563369E-5</v>
          </cell>
          <cell r="K439">
            <v>7.1837417660399414E-6</v>
          </cell>
          <cell r="L439">
            <v>1.5788301562859872E-3</v>
          </cell>
          <cell r="M439">
            <v>5.1982180362972171E-3</v>
          </cell>
          <cell r="N439">
            <v>2.2287533374979384E-3</v>
          </cell>
          <cell r="O439">
            <v>4.6507342230422202E-3</v>
          </cell>
        </row>
        <row r="440">
          <cell r="A440" t="str">
            <v>D-RHNM_LTH_CHPNGA</v>
          </cell>
          <cell r="B440" t="str">
            <v>VAR_fin</v>
          </cell>
          <cell r="C440" t="str">
            <v>RHNM_LTH_CHPNGA</v>
          </cell>
          <cell r="D440">
            <v>4.2372469790095802E-5</v>
          </cell>
          <cell r="E440">
            <v>4.4674831134189066E-3</v>
          </cell>
          <cell r="F440">
            <v>1.7297702530799295E-2</v>
          </cell>
          <cell r="G440">
            <v>1.6008022660580799E-2</v>
          </cell>
          <cell r="H440">
            <v>1.6585898423114774E-2</v>
          </cell>
          <cell r="I440">
            <v>9.651804092864813E-3</v>
          </cell>
          <cell r="J440">
            <v>6.9562138892088513E-5</v>
          </cell>
          <cell r="K440">
            <v>9.2751258588641826E-5</v>
          </cell>
          <cell r="L440">
            <v>1.6906177376889767E-3</v>
          </cell>
          <cell r="M440">
            <v>5.4822903604335518E-3</v>
          </cell>
          <cell r="N440">
            <v>2.2406126072714596E-3</v>
          </cell>
          <cell r="O440">
            <v>4.677895276745031E-3</v>
          </cell>
        </row>
        <row r="441">
          <cell r="A441" t="str">
            <v>RHNM-SHELCHP</v>
          </cell>
          <cell r="B441" t="str">
            <v>VAR_fout</v>
          </cell>
          <cell r="C441" t="str">
            <v>RHNM-SHAELCH</v>
          </cell>
          <cell r="E441">
            <v>0.5287238426540104</v>
          </cell>
          <cell r="F441">
            <v>2.078362119525992</v>
          </cell>
          <cell r="G441">
            <v>4.3083999446176522</v>
          </cell>
          <cell r="H441">
            <v>4.3084045837141636</v>
          </cell>
          <cell r="I441">
            <v>4.3084092375959457</v>
          </cell>
          <cell r="J441">
            <v>5.5406795436640239</v>
          </cell>
          <cell r="K441">
            <v>8.5800381489726654</v>
          </cell>
          <cell r="L441">
            <v>10.886330932443926</v>
          </cell>
          <cell r="M441">
            <v>11.597225568984099</v>
          </cell>
          <cell r="N441">
            <v>11.597247718151403</v>
          </cell>
          <cell r="O441">
            <v>11.597263096482044</v>
          </cell>
        </row>
        <row r="442">
          <cell r="A442" t="str">
            <v>RHNM-SHELCHP</v>
          </cell>
          <cell r="B442" t="str">
            <v>VAR_fin</v>
          </cell>
          <cell r="C442" t="str">
            <v>RHNM_ELC</v>
          </cell>
          <cell r="E442">
            <v>0.16251757458627358</v>
          </cell>
          <cell r="F442">
            <v>0.62350863585779681</v>
          </cell>
          <cell r="G442">
            <v>1.2428076763320135</v>
          </cell>
          <cell r="H442">
            <v>1.2023454652225567</v>
          </cell>
          <cell r="I442">
            <v>1.1644349290799854</v>
          </cell>
          <cell r="J442">
            <v>1.4580735641221092</v>
          </cell>
          <cell r="K442">
            <v>2.2000097817878634</v>
          </cell>
          <cell r="L442">
            <v>2.7913669057548547</v>
          </cell>
          <cell r="M442">
            <v>2.9736475817907917</v>
          </cell>
          <cell r="N442">
            <v>2.9736532610644653</v>
          </cell>
          <cell r="O442">
            <v>2.973657204226166</v>
          </cell>
        </row>
        <row r="443">
          <cell r="A443" t="str">
            <v>RHNM-SHELCHP</v>
          </cell>
          <cell r="B443" t="str">
            <v>VAR_fin</v>
          </cell>
          <cell r="C443" t="str">
            <v>RHNMELCHPC</v>
          </cell>
          <cell r="E443">
            <v>0.5287238426540104</v>
          </cell>
          <cell r="F443">
            <v>2.078362119525992</v>
          </cell>
          <cell r="G443">
            <v>4.3083999446176522</v>
          </cell>
          <cell r="H443">
            <v>4.3084045837141636</v>
          </cell>
          <cell r="I443">
            <v>4.3084092375959457</v>
          </cell>
          <cell r="J443">
            <v>5.5406795436640239</v>
          </cell>
          <cell r="K443">
            <v>8.5800381489726654</v>
          </cell>
          <cell r="L443">
            <v>10.886330932443926</v>
          </cell>
          <cell r="M443">
            <v>11.597225568984099</v>
          </cell>
          <cell r="N443">
            <v>11.597247718151403</v>
          </cell>
          <cell r="O443">
            <v>11.597263096482044</v>
          </cell>
        </row>
        <row r="444">
          <cell r="A444" t="str">
            <v>RHNM-SHELCHP</v>
          </cell>
          <cell r="B444" t="str">
            <v>VAR_ncap</v>
          </cell>
          <cell r="C444" t="str">
            <v>-</v>
          </cell>
          <cell r="E444">
            <v>4.1172944426862097E-2</v>
          </cell>
          <cell r="F444">
            <v>0.120271798000325</v>
          </cell>
          <cell r="G444">
            <v>0.175953476766987</v>
          </cell>
          <cell r="H444">
            <v>1.71381036723997E-2</v>
          </cell>
          <cell r="I444">
            <v>0.149696370523348</v>
          </cell>
          <cell r="J444">
            <v>0.263316563875375</v>
          </cell>
          <cell r="K444">
            <v>0.25409943886492897</v>
          </cell>
          <cell r="L444">
            <v>0.34007861371155901</v>
          </cell>
          <cell r="M444">
            <v>0.30608031394082302</v>
          </cell>
          <cell r="N444">
            <v>0.31688105754425699</v>
          </cell>
          <cell r="O444">
            <v>0.27732642340591102</v>
          </cell>
        </row>
        <row r="445">
          <cell r="A445" t="str">
            <v>RHNM-SHELCHP</v>
          </cell>
          <cell r="B445" t="str">
            <v>VAR_cap</v>
          </cell>
          <cell r="C445" t="str">
            <v>-</v>
          </cell>
          <cell r="E445">
            <v>4.1172944426862097E-2</v>
          </cell>
          <cell r="F445">
            <v>0.16144463388364916</v>
          </cell>
          <cell r="G445">
            <v>0.33739779810397869</v>
          </cell>
          <cell r="H445">
            <v>0.33445745379141439</v>
          </cell>
          <cell r="I445">
            <v>0.33456950192544271</v>
          </cell>
          <cell r="J445">
            <v>0.43015068909550885</v>
          </cell>
          <cell r="K445">
            <v>0.66711193133551827</v>
          </cell>
          <cell r="L445">
            <v>0.84560738742033825</v>
          </cell>
          <cell r="M445">
            <v>0.90025789099826503</v>
          </cell>
          <cell r="N445">
            <v>0.90023634671479591</v>
          </cell>
          <cell r="O445">
            <v>0.90028729172493216</v>
          </cell>
        </row>
        <row r="446">
          <cell r="A446" t="str">
            <v>D-IH2R</v>
          </cell>
          <cell r="B446" t="str">
            <v>VAR_fout</v>
          </cell>
          <cell r="C446" t="str">
            <v>IH2</v>
          </cell>
          <cell r="G446">
            <v>1.4524764626562942E-3</v>
          </cell>
          <cell r="H446">
            <v>8.8580243827333707</v>
          </cell>
          <cell r="I446">
            <v>11.553244915672405</v>
          </cell>
          <cell r="J446">
            <v>4.0558157532884946</v>
          </cell>
          <cell r="K446">
            <v>4.0557730172081836</v>
          </cell>
          <cell r="L446">
            <v>0.92368212733919064</v>
          </cell>
          <cell r="M446">
            <v>0.30575395111345455</v>
          </cell>
          <cell r="N446">
            <v>0.16756077073440515</v>
          </cell>
          <cell r="O446">
            <v>0.20095070534379425</v>
          </cell>
        </row>
        <row r="447">
          <cell r="A447" t="str">
            <v>D-IH2R</v>
          </cell>
          <cell r="B447" t="str">
            <v>VAR_fin</v>
          </cell>
          <cell r="C447" t="str">
            <v>H2</v>
          </cell>
          <cell r="G447">
            <v>1.4524764626562942E-3</v>
          </cell>
          <cell r="H447">
            <v>8.8580243827333707</v>
          </cell>
          <cell r="I447">
            <v>11.553244915672405</v>
          </cell>
          <cell r="J447">
            <v>4.0558157532884946</v>
          </cell>
          <cell r="K447">
            <v>4.0557730172081836</v>
          </cell>
          <cell r="L447">
            <v>0.92368212733919064</v>
          </cell>
          <cell r="M447">
            <v>0.30575395111345455</v>
          </cell>
          <cell r="N447">
            <v>0.16756077073440515</v>
          </cell>
          <cell r="O447">
            <v>0.20095070534379425</v>
          </cell>
        </row>
        <row r="448">
          <cell r="A448" t="str">
            <v>D-IH2R</v>
          </cell>
          <cell r="B448" t="str">
            <v>VAR_ncap</v>
          </cell>
          <cell r="C448" t="str">
            <v>-</v>
          </cell>
          <cell r="G448">
            <v>1.6268868608586401E-4</v>
          </cell>
          <cell r="H448">
            <v>0.36565594092574599</v>
          </cell>
          <cell r="I448">
            <v>0.33027087274581701</v>
          </cell>
          <cell r="J448">
            <v>0.14289948949598899</v>
          </cell>
          <cell r="K448">
            <v>1.8193306338224101E-6</v>
          </cell>
          <cell r="L448">
            <v>1.0589448693402E-2</v>
          </cell>
          <cell r="M448">
            <v>2.73797093737577E-3</v>
          </cell>
          <cell r="N448">
            <v>5.4223950999191702E-3</v>
          </cell>
          <cell r="O448">
            <v>1.67025026449242E-3</v>
          </cell>
        </row>
        <row r="449">
          <cell r="A449" t="str">
            <v>D-IH2R</v>
          </cell>
          <cell r="B449" t="str">
            <v>VAR_cap</v>
          </cell>
          <cell r="C449" t="str">
            <v>-</v>
          </cell>
          <cell r="G449">
            <v>1.6268868608586401E-4</v>
          </cell>
          <cell r="H449">
            <v>0.36577945126801398</v>
          </cell>
          <cell r="I449">
            <v>0.40705750065274598</v>
          </cell>
          <cell r="J449">
            <v>0.14289948949598899</v>
          </cell>
          <cell r="K449">
            <v>0.142901308826622</v>
          </cell>
          <cell r="L449">
            <v>3.2547090261581799E-2</v>
          </cell>
          <cell r="M449">
            <v>1.0777291089359599E-2</v>
          </cell>
          <cell r="N449">
            <v>5.9073497781800804E-3</v>
          </cell>
          <cell r="O449">
            <v>7.0926453644115798E-3</v>
          </cell>
        </row>
        <row r="450">
          <cell r="A450" t="str">
            <v>RHEM-SHSTG-ELC</v>
          </cell>
          <cell r="B450" t="str">
            <v>VAR_fout</v>
          </cell>
          <cell r="C450" t="str">
            <v>RHEM-SHAELCB</v>
          </cell>
          <cell r="D450">
            <v>4.9134540483866142E-7</v>
          </cell>
          <cell r="E450">
            <v>0.81407759841586969</v>
          </cell>
          <cell r="F450">
            <v>0.73782231956758626</v>
          </cell>
          <cell r="G450">
            <v>0.60804537377156054</v>
          </cell>
          <cell r="H450">
            <v>0.44384677751498858</v>
          </cell>
          <cell r="I450">
            <v>0.26428146714949052</v>
          </cell>
          <cell r="J450">
            <v>0.20820323958442408</v>
          </cell>
          <cell r="K450">
            <v>9.9831328499657451E-2</v>
          </cell>
          <cell r="L450">
            <v>0.35985499035325913</v>
          </cell>
          <cell r="M450">
            <v>0.35904048475850336</v>
          </cell>
          <cell r="N450">
            <v>0.30768096028450698</v>
          </cell>
          <cell r="O450">
            <v>8.7143045515371206E-2</v>
          </cell>
        </row>
        <row r="451">
          <cell r="A451" t="str">
            <v>RHEM-SHSTG-ELC</v>
          </cell>
          <cell r="B451" t="str">
            <v>VAR_fin</v>
          </cell>
          <cell r="C451" t="str">
            <v>RHEM-SHAELCB</v>
          </cell>
          <cell r="D451">
            <v>6.4778423826811956E-7</v>
          </cell>
          <cell r="E451">
            <v>0.81410614689101934</v>
          </cell>
          <cell r="F451">
            <v>0.73785381646721748</v>
          </cell>
          <cell r="G451">
            <v>0.60806964793292451</v>
          </cell>
          <cell r="H451">
            <v>0.44386249899010005</v>
          </cell>
          <cell r="I451">
            <v>0.26429225427732178</v>
          </cell>
          <cell r="J451">
            <v>0.20821043545208376</v>
          </cell>
          <cell r="K451">
            <v>9.9835334967435421E-2</v>
          </cell>
          <cell r="L451">
            <v>0.35987063124810043</v>
          </cell>
          <cell r="M451">
            <v>0.35905607960075814</v>
          </cell>
          <cell r="N451">
            <v>0.3076974672503337</v>
          </cell>
          <cell r="O451">
            <v>8.7148356408752195E-2</v>
          </cell>
        </row>
        <row r="452">
          <cell r="A452" t="str">
            <v>RHEM-SHSTG-ELC</v>
          </cell>
          <cell r="B452" t="str">
            <v>VAR_ncap</v>
          </cell>
          <cell r="C452" t="str">
            <v>-</v>
          </cell>
          <cell r="D452">
            <v>5.3024788578098199E-3</v>
          </cell>
          <cell r="E452">
            <v>7.1610217269760204E-2</v>
          </cell>
          <cell r="F452">
            <v>3.5027899900317203E-5</v>
          </cell>
          <cell r="G452">
            <v>2.5809623795232001E-5</v>
          </cell>
          <cell r="H452">
            <v>4.3262468604125196E-3</v>
          </cell>
          <cell r="I452">
            <v>2.2308417117775699E-2</v>
          </cell>
          <cell r="J452">
            <v>5.6578019103227097E-5</v>
          </cell>
          <cell r="K452">
            <v>3.9660157838345198E-4</v>
          </cell>
          <cell r="L452">
            <v>3.3851902723038403E-2</v>
          </cell>
          <cell r="M452">
            <v>3.0010074518874901E-3</v>
          </cell>
          <cell r="N452">
            <v>7.4452657127548104E-3</v>
          </cell>
          <cell r="O452">
            <v>9.7549147480990395E-4</v>
          </cell>
        </row>
        <row r="453">
          <cell r="A453" t="str">
            <v>RHEM-SHSTG-ELC</v>
          </cell>
          <cell r="B453" t="str">
            <v>VAR_cap</v>
          </cell>
          <cell r="C453" t="str">
            <v>-</v>
          </cell>
          <cell r="D453">
            <v>5.3024788578098199E-3</v>
          </cell>
          <cell r="E453">
            <v>7.6894298864342348E-2</v>
          </cell>
          <cell r="F453">
            <v>7.6893785023557995E-2</v>
          </cell>
          <cell r="G453">
            <v>7.5585044488278907E-2</v>
          </cell>
          <cell r="H453">
            <v>4.2005204457060817E-2</v>
          </cell>
          <cell r="I453">
            <v>2.6628416481558167E-2</v>
          </cell>
          <cell r="J453">
            <v>2.126604823070697E-2</v>
          </cell>
          <cell r="K453">
            <v>1.1388354679649399E-2</v>
          </cell>
          <cell r="L453">
            <v>3.586113430039288E-2</v>
          </cell>
          <cell r="M453">
            <v>3.7005620698890775E-2</v>
          </cell>
          <cell r="N453">
            <v>3.3392886577729715E-2</v>
          </cell>
          <cell r="O453">
            <v>1.1174171008664404E-2</v>
          </cell>
        </row>
        <row r="454">
          <cell r="A454" t="str">
            <v>RHNM-SHLTHCHPWOD</v>
          </cell>
          <cell r="B454" t="str">
            <v>VAR_fout</v>
          </cell>
          <cell r="C454" t="str">
            <v>RHNM-SHLTHC-WOD</v>
          </cell>
          <cell r="G454">
            <v>7.6193078016294105E-4</v>
          </cell>
          <cell r="H454">
            <v>1.4098552930982883E-3</v>
          </cell>
          <cell r="I454">
            <v>4.6273358697646299E-3</v>
          </cell>
          <cell r="J454">
            <v>7.8538505064351498E-3</v>
          </cell>
          <cell r="K454">
            <v>3.1217375693253805E-3</v>
          </cell>
          <cell r="L454">
            <v>3.7778227299072064E-3</v>
          </cell>
          <cell r="M454">
            <v>5.800704083955977E-3</v>
          </cell>
          <cell r="N454">
            <v>2.6574674596012609E-3</v>
          </cell>
          <cell r="O454">
            <v>3.2598991653465556E-3</v>
          </cell>
        </row>
        <row r="455">
          <cell r="A455" t="str">
            <v>RHNM-SHLTHCHPWOD</v>
          </cell>
          <cell r="B455" t="str">
            <v>VAR_fin</v>
          </cell>
          <cell r="C455" t="str">
            <v>RHNM_LTH_CHPWOD_ON</v>
          </cell>
          <cell r="G455">
            <v>7.6962705066963726E-4</v>
          </cell>
          <cell r="H455">
            <v>1.4240962556548362E-3</v>
          </cell>
          <cell r="I455">
            <v>4.6740766361258916E-3</v>
          </cell>
          <cell r="J455">
            <v>7.9331823297324761E-3</v>
          </cell>
          <cell r="K455">
            <v>3.15327027204584E-3</v>
          </cell>
          <cell r="L455">
            <v>3.8159825554618244E-3</v>
          </cell>
          <cell r="M455">
            <v>5.8592970545009899E-3</v>
          </cell>
          <cell r="N455">
            <v>2.6843105652537987E-3</v>
          </cell>
          <cell r="O455">
            <v>3.2928274397439989E-3</v>
          </cell>
        </row>
        <row r="456">
          <cell r="A456" t="str">
            <v>RHNM-SHLTHCHPWOD</v>
          </cell>
          <cell r="B456" t="str">
            <v>VAR_fin</v>
          </cell>
          <cell r="C456" t="str">
            <v>RHNMLTHCHPC</v>
          </cell>
          <cell r="G456">
            <v>7.6193078016294105E-4</v>
          </cell>
          <cell r="H456">
            <v>1.4098552930982883E-3</v>
          </cell>
          <cell r="I456">
            <v>4.6273358697646299E-3</v>
          </cell>
          <cell r="J456">
            <v>7.8538505064351498E-3</v>
          </cell>
          <cell r="K456">
            <v>3.1217375693253805E-3</v>
          </cell>
          <cell r="L456">
            <v>3.7778227299072064E-3</v>
          </cell>
          <cell r="M456">
            <v>5.800704083955977E-3</v>
          </cell>
          <cell r="N456">
            <v>2.6574674596012609E-3</v>
          </cell>
          <cell r="O456">
            <v>3.2598991653465556E-3</v>
          </cell>
        </row>
        <row r="457">
          <cell r="A457" t="str">
            <v>RHNM-SHLTHCHPWOD</v>
          </cell>
          <cell r="B457" t="str">
            <v>VAR_ncap</v>
          </cell>
          <cell r="C457" t="str">
            <v>-</v>
          </cell>
          <cell r="G457">
            <v>8.9896640268778095E-5</v>
          </cell>
          <cell r="H457">
            <v>1.5047643510913801E-4</v>
          </cell>
          <cell r="I457">
            <v>3.9613258735207501E-4</v>
          </cell>
          <cell r="J457">
            <v>4.6817641919789401E-4</v>
          </cell>
          <cell r="K457">
            <v>2.7887723976625797E-4</v>
          </cell>
          <cell r="L457">
            <v>2.4159520170379499E-4</v>
          </cell>
          <cell r="M457">
            <v>3.6764329486404699E-4</v>
          </cell>
          <cell r="N457">
            <v>2.1839531829409101E-4</v>
          </cell>
          <cell r="O457">
            <v>3.0459894581114598E-4</v>
          </cell>
        </row>
        <row r="458">
          <cell r="A458" t="str">
            <v>RHNM-SHLTHCHPWOD</v>
          </cell>
          <cell r="B458" t="str">
            <v>VAR_cap</v>
          </cell>
          <cell r="C458" t="str">
            <v>-</v>
          </cell>
          <cell r="G458">
            <v>8.9896640268778095E-5</v>
          </cell>
          <cell r="H458">
            <v>1.845946240255425E-4</v>
          </cell>
          <cell r="I458">
            <v>4.7103519810597397E-4</v>
          </cell>
          <cell r="J458">
            <v>6.3819732997082092E-4</v>
          </cell>
          <cell r="K458">
            <v>4.1402555655229204E-4</v>
          </cell>
          <cell r="L458">
            <v>3.6460829167378505E-4</v>
          </cell>
          <cell r="M458">
            <v>5.0379639108967403E-4</v>
          </cell>
          <cell r="N458">
            <v>3.43771974260055E-4</v>
          </cell>
          <cell r="O458">
            <v>4.3285929436945694E-4</v>
          </cell>
        </row>
        <row r="459">
          <cell r="A459" t="str">
            <v>ITOT-SWHDEM</v>
          </cell>
          <cell r="B459" t="str">
            <v>VAR_fout</v>
          </cell>
          <cell r="C459" t="str">
            <v>ITOT-SWHD</v>
          </cell>
          <cell r="D459">
            <v>72.708169056255471</v>
          </cell>
          <cell r="E459">
            <v>74.35269248141455</v>
          </cell>
          <cell r="F459">
            <v>76.093376262787288</v>
          </cell>
          <cell r="G459">
            <v>77.130034444764803</v>
          </cell>
          <cell r="H459">
            <v>77.659568671916603</v>
          </cell>
          <cell r="I459">
            <v>78.127545789073338</v>
          </cell>
          <cell r="J459">
            <v>78.429892796661278</v>
          </cell>
          <cell r="K459">
            <v>78.732239804249261</v>
          </cell>
          <cell r="L459">
            <v>78.176111803446162</v>
          </cell>
          <cell r="M459">
            <v>80.407440059609044</v>
          </cell>
          <cell r="N459">
            <v>77.870207574025486</v>
          </cell>
          <cell r="O459">
            <v>77.650484572634625</v>
          </cell>
        </row>
        <row r="460">
          <cell r="A460" t="str">
            <v>ITOT-SWHDEM</v>
          </cell>
          <cell r="B460" t="str">
            <v>VAR_fin</v>
          </cell>
          <cell r="C460" t="str">
            <v>ITOT-SWHNGAH</v>
          </cell>
          <cell r="F460">
            <v>5.5090609466075021E-3</v>
          </cell>
          <cell r="G460">
            <v>2.637391649375989E-3</v>
          </cell>
          <cell r="H460">
            <v>2.5464231253618298E-3</v>
          </cell>
          <cell r="I460">
            <v>2.357237605403804</v>
          </cell>
          <cell r="J460">
            <v>3.6721868450538713</v>
          </cell>
          <cell r="K460">
            <v>1.3751927425923149</v>
          </cell>
          <cell r="L460">
            <v>1.3681031984738106</v>
          </cell>
          <cell r="M460">
            <v>1.5585044329522776E-2</v>
          </cell>
          <cell r="N460">
            <v>1.5469250390282199E-2</v>
          </cell>
          <cell r="O460">
            <v>1.5359271475167535E-2</v>
          </cell>
        </row>
        <row r="461">
          <cell r="A461" t="str">
            <v>ITOT-SWHDEM</v>
          </cell>
          <cell r="B461" t="str">
            <v>VAR_fin</v>
          </cell>
          <cell r="C461" t="str">
            <v>ITOT-SWH</v>
          </cell>
          <cell r="D461">
            <v>61.718451078499015</v>
          </cell>
          <cell r="E461">
            <v>58.487761506113195</v>
          </cell>
          <cell r="F461">
            <v>58.048516640465884</v>
          </cell>
          <cell r="G461">
            <v>55.104614083477962</v>
          </cell>
          <cell r="H461">
            <v>52.043136275358819</v>
          </cell>
          <cell r="I461">
            <v>50.35609838552493</v>
          </cell>
          <cell r="J461">
            <v>48.231212818471469</v>
          </cell>
          <cell r="K461">
            <v>48.082118696427798</v>
          </cell>
          <cell r="L461">
            <v>47.723567160278265</v>
          </cell>
          <cell r="M461">
            <v>49.395218223454073</v>
          </cell>
          <cell r="N461">
            <v>47.067122091513248</v>
          </cell>
          <cell r="O461">
            <v>46.894939998274729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ITOT-SWHELCH</v>
          </cell>
          <cell r="D462">
            <v>1.1081275654045448</v>
          </cell>
          <cell r="E462">
            <v>1.4007933852433809</v>
          </cell>
          <cell r="F462">
            <v>3.5959480451070331</v>
          </cell>
          <cell r="G462">
            <v>5.9436476827091003</v>
          </cell>
          <cell r="H462">
            <v>8.1690143198048375</v>
          </cell>
          <cell r="I462">
            <v>8.1572437235359612</v>
          </cell>
          <cell r="J462">
            <v>9.2099229056524887</v>
          </cell>
          <cell r="K462">
            <v>11.854309577944559</v>
          </cell>
          <cell r="L462">
            <v>11.761043552734161</v>
          </cell>
          <cell r="M462">
            <v>13.213796230853955</v>
          </cell>
          <cell r="N462">
            <v>13.141629082468217</v>
          </cell>
          <cell r="O462">
            <v>13.13382098607233</v>
          </cell>
        </row>
        <row r="463">
          <cell r="A463" t="str">
            <v>ITOT-SWHDEM</v>
          </cell>
          <cell r="B463" t="str">
            <v>VAR_fin</v>
          </cell>
          <cell r="C463" t="str">
            <v>ITOT-SWHC</v>
          </cell>
          <cell r="E463">
            <v>4.0436088177961036</v>
          </cell>
          <cell r="F463">
            <v>4.0436153265372283</v>
          </cell>
          <cell r="G463">
            <v>4.6122608535867897</v>
          </cell>
          <cell r="H463">
            <v>5.9778912183409139</v>
          </cell>
          <cell r="I463">
            <v>5.9779414778753903</v>
          </cell>
          <cell r="J463">
            <v>5.9780224514425555</v>
          </cell>
          <cell r="K463">
            <v>6.0071874924400079</v>
          </cell>
          <cell r="L463">
            <v>6.0571346835140716</v>
          </cell>
          <cell r="M463">
            <v>6.1625345969381673</v>
          </cell>
          <cell r="N463">
            <v>6.1622532386046993</v>
          </cell>
          <cell r="O463">
            <v>6.1625542706611229</v>
          </cell>
        </row>
        <row r="464">
          <cell r="A464" t="str">
            <v>ITOT-SWHDEM</v>
          </cell>
          <cell r="B464" t="str">
            <v>VAR_fin</v>
          </cell>
          <cell r="C464" t="str">
            <v>ITOT-SWHELC</v>
          </cell>
          <cell r="D464">
            <v>9.8139139809724085</v>
          </cell>
          <cell r="E464">
            <v>10.335085916890453</v>
          </cell>
          <cell r="F464">
            <v>10.315002915530902</v>
          </cell>
          <cell r="G464">
            <v>11.381404693841672</v>
          </cell>
          <cell r="H464">
            <v>11.381532837514595</v>
          </cell>
          <cell r="I464">
            <v>11.220609011353455</v>
          </cell>
          <cell r="J464">
            <v>11.280569260990397</v>
          </cell>
          <cell r="K464">
            <v>11.357015394778111</v>
          </cell>
          <cell r="L464">
            <v>11.213430832430802</v>
          </cell>
          <cell r="M464">
            <v>11.567190073724889</v>
          </cell>
          <cell r="N464">
            <v>11.47408614046627</v>
          </cell>
          <cell r="O464">
            <v>11.443153680910578</v>
          </cell>
        </row>
        <row r="465">
          <cell r="A465" t="str">
            <v>ITOT-SWHDEM</v>
          </cell>
          <cell r="B465" t="str">
            <v>VAR_fin</v>
          </cell>
          <cell r="C465" t="str">
            <v>ITOT-SWHSOL</v>
          </cell>
          <cell r="D465">
            <v>6.7676431379537147E-2</v>
          </cell>
          <cell r="E465">
            <v>8.5540677535230022E-2</v>
          </cell>
          <cell r="F465">
            <v>8.4913754319349083E-2</v>
          </cell>
          <cell r="G465">
            <v>8.5590732431143221E-2</v>
          </cell>
          <cell r="H465">
            <v>8.5613078901325218E-2</v>
          </cell>
          <cell r="I465">
            <v>5.8636745398025748E-2</v>
          </cell>
          <cell r="J465">
            <v>5.8308920211954919E-2</v>
          </cell>
          <cell r="K465">
            <v>5.7023703870084673E-2</v>
          </cell>
          <cell r="L465">
            <v>5.3098671163664464E-2</v>
          </cell>
          <cell r="M465">
            <v>5.3731210195620334E-2</v>
          </cell>
          <cell r="N465">
            <v>9.9246008972342127E-3</v>
          </cell>
          <cell r="O465">
            <v>1.3084388834075289E-3</v>
          </cell>
        </row>
        <row r="466">
          <cell r="A466" t="str">
            <v>D-RHNS_NKEV_GAS_ELC_CHP</v>
          </cell>
          <cell r="B466" t="str">
            <v>VAR_fout</v>
          </cell>
          <cell r="C466" t="str">
            <v>RHNS_ELC</v>
          </cell>
          <cell r="E466">
            <v>3.3781127219267626E-4</v>
          </cell>
          <cell r="F466">
            <v>5.9281332786892556E-4</v>
          </cell>
          <cell r="G466">
            <v>5.9141435306265687E-4</v>
          </cell>
          <cell r="H466">
            <v>5.9271095071121969E-4</v>
          </cell>
          <cell r="I466">
            <v>3.7133217369137833E-4</v>
          </cell>
          <cell r="L466">
            <v>4.4797507307364304E-4</v>
          </cell>
          <cell r="M466">
            <v>7.3212273493206148E-4</v>
          </cell>
          <cell r="N466">
            <v>6.0397381447500908E-4</v>
          </cell>
          <cell r="O466">
            <v>1.4902371488064194E-3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ELC5</v>
          </cell>
          <cell r="E467">
            <v>3.3780927143717721E-4</v>
          </cell>
          <cell r="F467">
            <v>5.9325945524382902E-4</v>
          </cell>
          <cell r="G467">
            <v>5.9166783208304346E-4</v>
          </cell>
          <cell r="H467">
            <v>5.9296345742384073E-4</v>
          </cell>
          <cell r="I467">
            <v>3.7135512309591109E-4</v>
          </cell>
          <cell r="L467">
            <v>4.4707294944470034E-4</v>
          </cell>
          <cell r="M467">
            <v>7.2688280294422444E-4</v>
          </cell>
          <cell r="N467">
            <v>6.0000096280953853E-4</v>
          </cell>
          <cell r="O467">
            <v>1.484032599445679E-3</v>
          </cell>
        </row>
        <row r="468">
          <cell r="A468" t="str">
            <v>D-RHNS_NKEV_GAS_ELC_CHP</v>
          </cell>
          <cell r="B468" t="str">
            <v>VAR_fin</v>
          </cell>
          <cell r="C468" t="str">
            <v>RHNS_NKEV_GAS_ELC_CHP</v>
          </cell>
          <cell r="E468">
            <v>6.7562054362985417E-4</v>
          </cell>
          <cell r="F468">
            <v>1.1794283136906554E-3</v>
          </cell>
          <cell r="G468">
            <v>1.1789841348812313E-3</v>
          </cell>
          <cell r="H468">
            <v>1.1794484498484274E-3</v>
          </cell>
          <cell r="I468">
            <v>7.2962821666392114E-4</v>
          </cell>
          <cell r="L468">
            <v>8.9504802251834273E-4</v>
          </cell>
          <cell r="M468">
            <v>1.4590055378762867E-3</v>
          </cell>
          <cell r="N468">
            <v>1.2039747772845479E-3</v>
          </cell>
          <cell r="O468">
            <v>2.9742697482520977E-3</v>
          </cell>
        </row>
        <row r="469">
          <cell r="A469" t="str">
            <v>RHNM-SHSTG-NGAHP</v>
          </cell>
          <cell r="B469" t="str">
            <v>VAR_fout</v>
          </cell>
          <cell r="C469" t="str">
            <v>RHNM-SHANGAH</v>
          </cell>
          <cell r="F469">
            <v>3.4121366449879072E-4</v>
          </cell>
          <cell r="G469">
            <v>3.6684498631369338E-4</v>
          </cell>
          <cell r="H469">
            <v>0.26446562457458944</v>
          </cell>
          <cell r="I469">
            <v>0.467958228580515</v>
          </cell>
          <cell r="J469">
            <v>0.41338407643791364</v>
          </cell>
          <cell r="K469">
            <v>0.22988103064395413</v>
          </cell>
          <cell r="L469">
            <v>7.8953296325051897E-4</v>
          </cell>
          <cell r="M469">
            <v>1.5469482463156378E-4</v>
          </cell>
          <cell r="N469">
            <v>1.5121490976701169E-4</v>
          </cell>
          <cell r="O469">
            <v>1.3475284206147065E-4</v>
          </cell>
        </row>
        <row r="470">
          <cell r="A470" t="str">
            <v>RHNM-SHSTG-NGAHP</v>
          </cell>
          <cell r="B470" t="str">
            <v>VAR_fin</v>
          </cell>
          <cell r="C470" t="str">
            <v>RHNM-SHANGAH</v>
          </cell>
          <cell r="F470">
            <v>3.4894457760236992E-4</v>
          </cell>
          <cell r="G470">
            <v>3.6339213011506649E-4</v>
          </cell>
          <cell r="H470">
            <v>0.26448393853761804</v>
          </cell>
          <cell r="I470">
            <v>0.46798946298728966</v>
          </cell>
          <cell r="J470">
            <v>0.41341795571986117</v>
          </cell>
          <cell r="K470">
            <v>0.229901016771071</v>
          </cell>
          <cell r="L470">
            <v>7.9474896415281571E-4</v>
          </cell>
          <cell r="M470">
            <v>1.6449069400264595E-4</v>
          </cell>
          <cell r="N470">
            <v>1.5664993974846014E-4</v>
          </cell>
          <cell r="O470">
            <v>1.5825322042400058E-4</v>
          </cell>
        </row>
        <row r="471">
          <cell r="A471" t="str">
            <v>RHNM-SHSTG-NGAHP</v>
          </cell>
          <cell r="B471" t="str">
            <v>VAR_ncap</v>
          </cell>
          <cell r="C471" t="str">
            <v>-</v>
          </cell>
          <cell r="D471">
            <v>1.0303903748527099E-5</v>
          </cell>
          <cell r="E471">
            <v>6.2738603434696002E-6</v>
          </cell>
          <cell r="F471">
            <v>1.0581368984601299E-4</v>
          </cell>
          <cell r="G471">
            <v>2.1672482327219399E-5</v>
          </cell>
          <cell r="H471">
            <v>3.5374442118324599E-2</v>
          </cell>
          <cell r="I471">
            <v>2.8304668022553301E-2</v>
          </cell>
          <cell r="J471">
            <v>7.9038060014704399E-5</v>
          </cell>
          <cell r="K471">
            <v>1.23026779274125E-4</v>
          </cell>
          <cell r="L471">
            <v>6.9674108265042396E-5</v>
          </cell>
          <cell r="M471">
            <v>5.0864695870137703E-5</v>
          </cell>
          <cell r="N471">
            <v>5.1200513815590198E-5</v>
          </cell>
          <cell r="O471">
            <v>6.1721896766043301E-5</v>
          </cell>
        </row>
        <row r="472">
          <cell r="A472" t="str">
            <v>RHNM-SHSTG-NGAHP</v>
          </cell>
          <cell r="B472" t="str">
            <v>VAR_cap</v>
          </cell>
          <cell r="C472" t="str">
            <v>-</v>
          </cell>
          <cell r="D472">
            <v>1.0303903748527099E-5</v>
          </cell>
          <cell r="E472">
            <v>5.999494749649921E-8</v>
          </cell>
          <cell r="F472">
            <v>1.035424751877206E-4</v>
          </cell>
          <cell r="G472">
            <v>1.052126556725209E-4</v>
          </cell>
          <cell r="H472">
            <v>3.5459572640480184E-2</v>
          </cell>
          <cell r="I472">
            <v>6.3682994685460778E-2</v>
          </cell>
          <cell r="J472">
            <v>6.3661483616381728E-2</v>
          </cell>
          <cell r="K472">
            <v>2.830424300479981E-2</v>
          </cell>
          <cell r="L472">
            <v>2.215724154281595E-4</v>
          </cell>
          <cell r="M472">
            <v>7.2204709910726994E-5</v>
          </cell>
          <cell r="N472">
            <v>7.3090321314163312E-5</v>
          </cell>
          <cell r="O472">
            <v>8.8325554725560495E-5</v>
          </cell>
        </row>
        <row r="473">
          <cell r="A473" t="str">
            <v>D-IBIO</v>
          </cell>
          <cell r="B473" t="str">
            <v>VAR_fout</v>
          </cell>
          <cell r="C473" t="str">
            <v>IBIO</v>
          </cell>
          <cell r="D473">
            <v>0.43673317450886362</v>
          </cell>
          <cell r="E473">
            <v>0.55206707013440248</v>
          </cell>
          <cell r="F473">
            <v>2.851033402343754</v>
          </cell>
          <cell r="G473">
            <v>6.2893235779097001</v>
          </cell>
          <cell r="H473">
            <v>6.2893540018854521</v>
          </cell>
          <cell r="I473">
            <v>6.2893558940654746</v>
          </cell>
          <cell r="J473">
            <v>6.2893572315259778</v>
          </cell>
          <cell r="K473">
            <v>6.2893613550179941</v>
          </cell>
          <cell r="L473">
            <v>6.2893647677041544</v>
          </cell>
          <cell r="M473">
            <v>6.9679026553823675</v>
          </cell>
          <cell r="N473">
            <v>6.9679090746401249</v>
          </cell>
          <cell r="O473">
            <v>6.9679858479090448</v>
          </cell>
        </row>
        <row r="474">
          <cell r="A474" t="str">
            <v>D-IBIO</v>
          </cell>
          <cell r="B474" t="str">
            <v>VAR_fin</v>
          </cell>
          <cell r="C474" t="str">
            <v>BIO</v>
          </cell>
          <cell r="D474">
            <v>0.43673317450886362</v>
          </cell>
          <cell r="E474">
            <v>0.55206707013440248</v>
          </cell>
          <cell r="F474">
            <v>2.851033402343754</v>
          </cell>
          <cell r="G474">
            <v>6.2893235779097001</v>
          </cell>
          <cell r="H474">
            <v>6.2893540018854521</v>
          </cell>
          <cell r="I474">
            <v>6.2893558940654746</v>
          </cell>
          <cell r="J474">
            <v>6.2893572315259778</v>
          </cell>
          <cell r="K474">
            <v>6.2893613550179941</v>
          </cell>
          <cell r="L474">
            <v>6.2893647677041544</v>
          </cell>
          <cell r="M474">
            <v>6.9679026553823675</v>
          </cell>
          <cell r="N474">
            <v>6.9679090746401249</v>
          </cell>
          <cell r="O474">
            <v>6.9679858479090448</v>
          </cell>
        </row>
        <row r="475">
          <cell r="A475" t="str">
            <v>D-RHES_KEV_WOD_ELC_CHP</v>
          </cell>
          <cell r="B475" t="str">
            <v>VAR_fout</v>
          </cell>
          <cell r="C475" t="str">
            <v>RHES_ELC</v>
          </cell>
          <cell r="G475">
            <v>9.8474300217599823E-5</v>
          </cell>
          <cell r="H475">
            <v>2.0885005728667566E-4</v>
          </cell>
          <cell r="I475">
            <v>8.6259194199129867E-4</v>
          </cell>
          <cell r="J475">
            <v>1.5322097867359323E-3</v>
          </cell>
          <cell r="K475">
            <v>1.7162614259981705E-3</v>
          </cell>
          <cell r="L475">
            <v>1.1213109671010598E-3</v>
          </cell>
          <cell r="M475">
            <v>8.2361249381907487E-4</v>
          </cell>
          <cell r="N475">
            <v>1.24633391460155E-3</v>
          </cell>
          <cell r="O475">
            <v>1.1959173693361512E-3</v>
          </cell>
        </row>
        <row r="476">
          <cell r="A476" t="str">
            <v>D-RHES_KEV_WOD_ELC_CHP</v>
          </cell>
          <cell r="B476" t="str">
            <v>VAR_fout</v>
          </cell>
          <cell r="C476" t="str">
            <v>ELC5</v>
          </cell>
          <cell r="G476">
            <v>1.5661102182349605E-4</v>
          </cell>
          <cell r="H476">
            <v>2.0912714255939515E-4</v>
          </cell>
          <cell r="I476">
            <v>8.6297810146403447E-4</v>
          </cell>
          <cell r="J476">
            <v>1.532616257938242E-3</v>
          </cell>
          <cell r="K476">
            <v>1.7158437219278091E-3</v>
          </cell>
          <cell r="L476">
            <v>1.1201625442189989E-3</v>
          </cell>
          <cell r="M476">
            <v>8.1852463588169935E-4</v>
          </cell>
          <cell r="N476">
            <v>1.2345806805837013E-3</v>
          </cell>
          <cell r="O476">
            <v>1.1937667508101811E-3</v>
          </cell>
        </row>
        <row r="477">
          <cell r="A477" t="str">
            <v>D-RHES_KEV_WOD_ELC_CHP</v>
          </cell>
          <cell r="B477" t="str">
            <v>VAR_fin</v>
          </cell>
          <cell r="C477" t="str">
            <v>RHES_KEV_WOD_ELC_CHP</v>
          </cell>
          <cell r="G477">
            <v>2.5234520642088468E-4</v>
          </cell>
          <cell r="H477">
            <v>4.1361495194673447E-4</v>
          </cell>
          <cell r="I477">
            <v>1.7191829282697574E-3</v>
          </cell>
          <cell r="J477">
            <v>3.0560750166411725E-3</v>
          </cell>
          <cell r="K477">
            <v>3.4196428103593084E-3</v>
          </cell>
          <cell r="L477">
            <v>2.2355509105463438E-3</v>
          </cell>
          <cell r="M477">
            <v>1.6307817808991934E-3</v>
          </cell>
          <cell r="N477">
            <v>2.4723548882671408E-3</v>
          </cell>
          <cell r="O477">
            <v>2.3772154317889794E-3</v>
          </cell>
        </row>
        <row r="478">
          <cell r="A478" t="str">
            <v>D-SNGA</v>
          </cell>
          <cell r="B478" t="str">
            <v>VAR_fout</v>
          </cell>
          <cell r="C478" t="str">
            <v>CO2</v>
          </cell>
          <cell r="D478">
            <v>1522.2122168548799</v>
          </cell>
          <cell r="E478">
            <v>1414.5065820494499</v>
          </cell>
          <cell r="F478">
            <v>1660.4724249875801</v>
          </cell>
          <cell r="G478">
            <v>1611.89655269787</v>
          </cell>
          <cell r="H478">
            <v>1613.1656136726001</v>
          </cell>
          <cell r="I478">
            <v>1568.52942539737</v>
          </cell>
          <cell r="J478">
            <v>1294.5739835404099</v>
          </cell>
          <cell r="K478">
            <v>386.93669401710099</v>
          </cell>
          <cell r="L478">
            <v>186.99087114188899</v>
          </cell>
          <cell r="M478">
            <v>92.200903777229996</v>
          </cell>
          <cell r="N478">
            <v>56.833552450862101</v>
          </cell>
          <cell r="O478">
            <v>36.283702806461903</v>
          </cell>
        </row>
        <row r="479">
          <cell r="A479" t="str">
            <v>D-SNGA</v>
          </cell>
          <cell r="B479" t="str">
            <v>VAR_fout</v>
          </cell>
          <cell r="C479" t="str">
            <v>SNGA</v>
          </cell>
          <cell r="D479">
            <v>27.209668166425239</v>
          </cell>
          <cell r="E479">
            <v>28.488359742696233</v>
          </cell>
          <cell r="F479">
            <v>29.358519029256414</v>
          </cell>
          <cell r="G479">
            <v>28.488820641788362</v>
          </cell>
          <cell r="H479">
            <v>28.511276199217995</v>
          </cell>
          <cell r="I479">
            <v>27.815599469065873</v>
          </cell>
          <cell r="J479">
            <v>22.972605788778676</v>
          </cell>
          <cell r="K479">
            <v>7.0188313074903679</v>
          </cell>
          <cell r="L479">
            <v>5.030631498163074</v>
          </cell>
          <cell r="M479">
            <v>3.3555910626842573</v>
          </cell>
          <cell r="N479">
            <v>2.7305862493212341</v>
          </cell>
          <cell r="O479">
            <v>2.3674199593629823</v>
          </cell>
        </row>
        <row r="480">
          <cell r="A480" t="str">
            <v>D-SNGA</v>
          </cell>
          <cell r="B480" t="str">
            <v>VAR_fout</v>
          </cell>
          <cell r="C480" t="str">
            <v>RSH2</v>
          </cell>
          <cell r="G480">
            <v>1.3080930360863656E-3</v>
          </cell>
          <cell r="H480">
            <v>2.2550366691823552E-2</v>
          </cell>
          <cell r="I480">
            <v>0.20607520911338151</v>
          </cell>
          <cell r="J480">
            <v>0.53023449525270372</v>
          </cell>
          <cell r="K480">
            <v>0.2173277647691518</v>
          </cell>
          <cell r="L480">
            <v>0.15499593583341731</v>
          </cell>
          <cell r="M480">
            <v>6.2365666670178961E-2</v>
          </cell>
          <cell r="N480">
            <v>4.4517364974606496E-2</v>
          </cell>
          <cell r="O480">
            <v>2.5941592480788714E-2</v>
          </cell>
        </row>
        <row r="481">
          <cell r="A481" t="str">
            <v>D-SNGA</v>
          </cell>
          <cell r="B481" t="str">
            <v>VAR_fin</v>
          </cell>
          <cell r="C481" t="str">
            <v>NGA</v>
          </cell>
          <cell r="D481">
            <v>26.989578313029735</v>
          </cell>
          <cell r="E481">
            <v>25.079903937047018</v>
          </cell>
          <cell r="F481">
            <v>29.441000443042139</v>
          </cell>
          <cell r="G481">
            <v>28.579726111664453</v>
          </cell>
          <cell r="H481">
            <v>28.6022271927765</v>
          </cell>
          <cell r="I481">
            <v>27.810805414846982</v>
          </cell>
          <cell r="J481">
            <v>22.953439424475331</v>
          </cell>
          <cell r="K481">
            <v>6.8605796811542703</v>
          </cell>
          <cell r="L481">
            <v>3.3154409776930605</v>
          </cell>
          <cell r="M481">
            <v>1.6347677974686159</v>
          </cell>
          <cell r="N481">
            <v>1.0076871001925891</v>
          </cell>
          <cell r="O481">
            <v>0.64332806394435904</v>
          </cell>
        </row>
        <row r="482">
          <cell r="A482" t="str">
            <v>D-SNGA</v>
          </cell>
          <cell r="B482" t="str">
            <v>VAR_fin</v>
          </cell>
          <cell r="C482" t="str">
            <v>BNGA</v>
          </cell>
          <cell r="D482">
            <v>0.30701439230464378</v>
          </cell>
          <cell r="E482">
            <v>3.4994652777149953</v>
          </cell>
          <cell r="F482">
            <v>1.1307886181644062E-2</v>
          </cell>
          <cell r="G482">
            <v>2.0317893087964259E-4</v>
          </cell>
          <cell r="H482">
            <v>2.9757594658628858E-4</v>
          </cell>
          <cell r="I482">
            <v>9.4466596423385438E-2</v>
          </cell>
          <cell r="J482">
            <v>9.4469431978663282E-2</v>
          </cell>
          <cell r="K482">
            <v>0.18158843552060508</v>
          </cell>
          <cell r="L482">
            <v>1.7319246024090065</v>
          </cell>
          <cell r="M482">
            <v>1.7319300398906645</v>
          </cell>
          <cell r="N482">
            <v>1.7319168520966164</v>
          </cell>
          <cell r="O482">
            <v>1.7319216381871485</v>
          </cell>
        </row>
        <row r="483">
          <cell r="A483" t="str">
            <v>D-SNGA</v>
          </cell>
          <cell r="B483" t="str">
            <v>VAR_fin</v>
          </cell>
          <cell r="C483" t="str">
            <v>H2</v>
          </cell>
          <cell r="G483">
            <v>1.3067255565698634E-3</v>
          </cell>
          <cell r="H483">
            <v>2.2549428019437264E-2</v>
          </cell>
          <cell r="I483">
            <v>0.20607520911338423</v>
          </cell>
          <cell r="J483">
            <v>0.53023358113803121</v>
          </cell>
          <cell r="K483">
            <v>0.21732524013939933</v>
          </cell>
          <cell r="L483">
            <v>0.15499497490582825</v>
          </cell>
          <cell r="M483">
            <v>6.2365597799956221E-2</v>
          </cell>
          <cell r="N483">
            <v>4.4517212481915557E-2</v>
          </cell>
          <cell r="O483">
            <v>2.5938216443376655E-2</v>
          </cell>
        </row>
        <row r="484">
          <cell r="A484" t="str">
            <v>D-SNGA</v>
          </cell>
          <cell r="B484" t="str">
            <v>VAR_ncap</v>
          </cell>
          <cell r="C484" t="str">
            <v>-</v>
          </cell>
          <cell r="D484">
            <v>2.7417058961187002E-7</v>
          </cell>
          <cell r="E484">
            <v>1.2030281219697899E-7</v>
          </cell>
          <cell r="F484">
            <v>2.0280503456186301E-7</v>
          </cell>
          <cell r="G484">
            <v>2.3552775272672901E-7</v>
          </cell>
          <cell r="H484">
            <v>3.8155186067710702E-7</v>
          </cell>
          <cell r="I484">
            <v>5.6140033634284695E-7</v>
          </cell>
          <cell r="J484">
            <v>9.6402134707506897E-7</v>
          </cell>
          <cell r="K484">
            <v>0.48286752870445998</v>
          </cell>
          <cell r="L484">
            <v>5.1882234318880604E-7</v>
          </cell>
          <cell r="M484">
            <v>1.4248399555970101E-6</v>
          </cell>
          <cell r="N484">
            <v>1.7191324153586599E-6</v>
          </cell>
          <cell r="O484">
            <v>7.6361718704494192E-6</v>
          </cell>
        </row>
        <row r="485">
          <cell r="A485" t="str">
            <v>D-SNGA</v>
          </cell>
          <cell r="B485" t="str">
            <v>VAR_cap</v>
          </cell>
          <cell r="C485" t="str">
            <v>-</v>
          </cell>
          <cell r="D485">
            <v>2.23505247579573</v>
          </cell>
          <cell r="E485">
            <v>2.2350525960985421</v>
          </cell>
          <cell r="F485">
            <v>2.2350527989035767</v>
          </cell>
          <cell r="G485">
            <v>2.2350530344313291</v>
          </cell>
          <cell r="H485">
            <v>2.2350534159831899</v>
          </cell>
          <cell r="I485">
            <v>2.2350539773835263</v>
          </cell>
          <cell r="J485">
            <v>2.2350549414048735</v>
          </cell>
          <cell r="K485">
            <v>1.2463579260735989</v>
          </cell>
          <cell r="L485">
            <v>0.48287078730653599</v>
          </cell>
          <cell r="M485">
            <v>0.48287195041138697</v>
          </cell>
          <cell r="N485">
            <v>0.48287329525616601</v>
          </cell>
          <cell r="O485">
            <v>0.48288073464458803</v>
          </cell>
        </row>
        <row r="486">
          <cell r="A486" t="str">
            <v>D-IPLT</v>
          </cell>
          <cell r="B486" t="str">
            <v>VAR_fout</v>
          </cell>
          <cell r="C486" t="str">
            <v>IPLT</v>
          </cell>
          <cell r="D486">
            <v>0.62579256269423045</v>
          </cell>
          <cell r="E486">
            <v>0.73757482080057279</v>
          </cell>
          <cell r="F486">
            <v>0.73632954122478289</v>
          </cell>
          <cell r="G486">
            <v>0.73430928693387432</v>
          </cell>
          <cell r="H486">
            <v>0.73226071399711523</v>
          </cell>
          <cell r="I486">
            <v>0.73022190848809432</v>
          </cell>
          <cell r="J486">
            <v>0.7281989220231968</v>
          </cell>
          <cell r="K486">
            <v>0.72619427688556415</v>
          </cell>
          <cell r="L486">
            <v>0.72619762231068641</v>
          </cell>
          <cell r="M486">
            <v>0.72621630029611295</v>
          </cell>
          <cell r="N486">
            <v>0.72622986303044867</v>
          </cell>
          <cell r="O486">
            <v>0.7262505197857736</v>
          </cell>
        </row>
        <row r="487">
          <cell r="A487" t="str">
            <v>D-IPLT</v>
          </cell>
          <cell r="B487" t="str">
            <v>VAR_fin</v>
          </cell>
          <cell r="C487" t="str">
            <v>PLT</v>
          </cell>
          <cell r="D487">
            <v>0.62579256269423045</v>
          </cell>
          <cell r="E487">
            <v>0.73757482080057279</v>
          </cell>
          <cell r="F487">
            <v>0.73632954122478289</v>
          </cell>
          <cell r="G487">
            <v>0.73430928693387432</v>
          </cell>
          <cell r="H487">
            <v>0.73226071399711523</v>
          </cell>
          <cell r="I487">
            <v>0.73022190848809432</v>
          </cell>
          <cell r="J487">
            <v>0.7281989220231968</v>
          </cell>
          <cell r="K487">
            <v>0.72619427688556415</v>
          </cell>
          <cell r="L487">
            <v>0.72619762231068641</v>
          </cell>
          <cell r="M487">
            <v>0.72621630029611295</v>
          </cell>
          <cell r="N487">
            <v>0.72622986303044867</v>
          </cell>
          <cell r="O487">
            <v>0.7262505197857736</v>
          </cell>
        </row>
        <row r="488">
          <cell r="A488" t="str">
            <v>ITOT-SWHWODBR</v>
          </cell>
          <cell r="B488" t="str">
            <v>VAR_fout</v>
          </cell>
          <cell r="C488" t="str">
            <v>ITOT-SWH</v>
          </cell>
          <cell r="D488">
            <v>5.3111250334353359</v>
          </cell>
          <cell r="E488">
            <v>6.2669418933628096</v>
          </cell>
          <cell r="F488">
            <v>5.8302883251867517</v>
          </cell>
          <cell r="G488">
            <v>6.8143824770305432</v>
          </cell>
          <cell r="H488">
            <v>7.3029946877254428</v>
          </cell>
          <cell r="I488">
            <v>5.8390938195918389</v>
          </cell>
          <cell r="J488">
            <v>5.8658259869428537</v>
          </cell>
          <cell r="K488">
            <v>5.8900071410745207</v>
          </cell>
          <cell r="L488">
            <v>5.8363495842494535</v>
          </cell>
          <cell r="M488">
            <v>6.4061061961497217</v>
          </cell>
          <cell r="N488">
            <v>5.7999619239594029</v>
          </cell>
          <cell r="O488">
            <v>5.7805125119701586</v>
          </cell>
        </row>
        <row r="489">
          <cell r="A489" t="str">
            <v>ITOT-SWHWODBR</v>
          </cell>
          <cell r="B489" t="str">
            <v>VAR_fin</v>
          </cell>
          <cell r="C489" t="str">
            <v>IWOD</v>
          </cell>
          <cell r="D489">
            <v>9.0019068363310808</v>
          </cell>
          <cell r="E489">
            <v>10.60994677205893</v>
          </cell>
          <cell r="F489">
            <v>9.8540084369353558</v>
          </cell>
          <cell r="G489">
            <v>11.484914287130129</v>
          </cell>
          <cell r="H489">
            <v>12.273940651639395</v>
          </cell>
          <cell r="I489">
            <v>9.7861907590924613</v>
          </cell>
          <cell r="J489">
            <v>9.8036088918264905</v>
          </cell>
          <cell r="K489">
            <v>9.8166785684575295</v>
          </cell>
          <cell r="L489">
            <v>9.7272493070824222</v>
          </cell>
          <cell r="M489">
            <v>10.676843660249544</v>
          </cell>
          <cell r="N489">
            <v>9.6666032065990084</v>
          </cell>
          <cell r="O489">
            <v>9.634187519950272</v>
          </cell>
        </row>
        <row r="490">
          <cell r="A490" t="str">
            <v>ITOT-SWHWODBR</v>
          </cell>
          <cell r="B490" t="str">
            <v>VAR_fin</v>
          </cell>
          <cell r="C490" t="str">
            <v>ITOTWODBRC</v>
          </cell>
          <cell r="D490">
            <v>5.3111250334353359</v>
          </cell>
          <cell r="E490">
            <v>6.2669418933628096</v>
          </cell>
          <cell r="F490">
            <v>5.8302883251867517</v>
          </cell>
          <cell r="G490">
            <v>6.8143824770305432</v>
          </cell>
          <cell r="H490">
            <v>7.3029946877254428</v>
          </cell>
          <cell r="I490">
            <v>5.8390938195918389</v>
          </cell>
          <cell r="J490">
            <v>5.8658259869428537</v>
          </cell>
          <cell r="K490">
            <v>5.8900071410745207</v>
          </cell>
          <cell r="L490">
            <v>5.8363495842494535</v>
          </cell>
          <cell r="M490">
            <v>6.4061061961497217</v>
          </cell>
          <cell r="N490">
            <v>5.7999619239594029</v>
          </cell>
          <cell r="O490">
            <v>5.7805125119701586</v>
          </cell>
        </row>
        <row r="491">
          <cell r="A491" t="str">
            <v>ITOT-SWHWODBR</v>
          </cell>
          <cell r="B491" t="str">
            <v>VAR_ncap</v>
          </cell>
          <cell r="C491" t="str">
            <v>-</v>
          </cell>
          <cell r="E491">
            <v>5.2435552123994401E-2</v>
          </cell>
          <cell r="F491">
            <v>1.75179877521435E-5</v>
          </cell>
          <cell r="G491">
            <v>2.96997956361712E-2</v>
          </cell>
          <cell r="H491">
            <v>0.28899406026575902</v>
          </cell>
          <cell r="I491">
            <v>5.0635828013072398E-2</v>
          </cell>
          <cell r="J491">
            <v>2.4077623113759099E-2</v>
          </cell>
          <cell r="K491">
            <v>0.28527933078885398</v>
          </cell>
          <cell r="L491">
            <v>5.2218836448892102E-2</v>
          </cell>
          <cell r="M491">
            <v>6.7038171778583802E-2</v>
          </cell>
          <cell r="N491">
            <v>0.21322648655222701</v>
          </cell>
          <cell r="O491">
            <v>8.4432004572724803E-2</v>
          </cell>
        </row>
        <row r="492">
          <cell r="A492" t="str">
            <v>ITOT-SWHWODBR</v>
          </cell>
          <cell r="B492" t="str">
            <v>VAR_cap</v>
          </cell>
          <cell r="C492" t="str">
            <v>-</v>
          </cell>
          <cell r="D492">
            <v>0.28883369534761499</v>
          </cell>
          <cell r="E492">
            <v>0.34126811884176977</v>
          </cell>
          <cell r="F492">
            <v>0.34128015441527321</v>
          </cell>
          <cell r="G492">
            <v>0.37097509592476374</v>
          </cell>
          <cell r="H492">
            <v>0.42046090705191613</v>
          </cell>
          <cell r="I492">
            <v>0.36367142791172263</v>
          </cell>
          <cell r="J492">
            <v>0.36369515623109427</v>
          </cell>
          <cell r="K492">
            <v>0.35997863277985021</v>
          </cell>
          <cell r="L492">
            <v>0.36614949143096553</v>
          </cell>
          <cell r="M492">
            <v>0.40451769008888666</v>
          </cell>
          <cell r="N492">
            <v>0.36643426138550156</v>
          </cell>
          <cell r="O492">
            <v>0.36467661827047393</v>
          </cell>
        </row>
        <row r="493">
          <cell r="A493" t="str">
            <v>D-ITOT_KEV_WOD_ELC_CHP</v>
          </cell>
          <cell r="B493" t="str">
            <v>VAR_fout</v>
          </cell>
          <cell r="C493" t="str">
            <v>ITOT_ELC</v>
          </cell>
          <cell r="D493">
            <v>3.0006328538039216E-4</v>
          </cell>
          <cell r="E493">
            <v>1.1685174978082479E-4</v>
          </cell>
          <cell r="F493">
            <v>2.0207782482867584E-4</v>
          </cell>
          <cell r="G493">
            <v>1.1951801047106136E-3</v>
          </cell>
          <cell r="H493">
            <v>1.1186759936692341</v>
          </cell>
          <cell r="I493">
            <v>3.0147936075262014</v>
          </cell>
          <cell r="J493">
            <v>2.7824693490478776</v>
          </cell>
          <cell r="K493">
            <v>4.1514422049841269</v>
          </cell>
          <cell r="L493">
            <v>4.076299175006298</v>
          </cell>
          <cell r="M493">
            <v>4.1262264904094534</v>
          </cell>
          <cell r="N493">
            <v>4.106717704286921</v>
          </cell>
          <cell r="O493">
            <v>4.1290817130822086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ELC5</v>
          </cell>
          <cell r="D494">
            <v>0.17217992770676877</v>
          </cell>
          <cell r="E494">
            <v>0.2486400530751709</v>
          </cell>
          <cell r="F494">
            <v>1.1329467571095799</v>
          </cell>
          <cell r="G494">
            <v>1.6323715155194947</v>
          </cell>
          <cell r="H494">
            <v>0.51253866090063149</v>
          </cell>
          <cell r="I494">
            <v>7.8099279175741346E-2</v>
          </cell>
          <cell r="J494">
            <v>1.0006396180547668</v>
          </cell>
          <cell r="K494">
            <v>9.9729130994530221E-2</v>
          </cell>
          <cell r="L494">
            <v>9.1198974338457778E-2</v>
          </cell>
          <cell r="M494">
            <v>0.12496608012360426</v>
          </cell>
          <cell r="N494">
            <v>0.12161914574126235</v>
          </cell>
          <cell r="O494">
            <v>0.12230721087861468</v>
          </cell>
        </row>
        <row r="495">
          <cell r="A495" t="str">
            <v>D-ITOT_KEV_WOD_ELC_CHP</v>
          </cell>
          <cell r="B495" t="str">
            <v>VAR_fin</v>
          </cell>
          <cell r="C495" t="str">
            <v>ITOT_KEV_WOD_ELC_CHP</v>
          </cell>
          <cell r="D495">
            <v>0.17247999099214911</v>
          </cell>
          <cell r="E495">
            <v>0.24875690482495147</v>
          </cell>
          <cell r="F495">
            <v>1.1331435502793881</v>
          </cell>
          <cell r="G495">
            <v>1.6335618240562508</v>
          </cell>
          <cell r="H495">
            <v>1.6312058461435335</v>
          </cell>
          <cell r="I495">
            <v>3.0928928867019425</v>
          </cell>
          <cell r="J495">
            <v>3.7831089671026454</v>
          </cell>
          <cell r="K495">
            <v>4.2511713359786629</v>
          </cell>
          <cell r="L495">
            <v>4.1674981493447589</v>
          </cell>
          <cell r="M495">
            <v>4.2511925705330587</v>
          </cell>
          <cell r="N495">
            <v>4.2283368500281799</v>
          </cell>
          <cell r="O495">
            <v>4.2513889239608211</v>
          </cell>
        </row>
        <row r="496">
          <cell r="A496" t="str">
            <v>RHEM-SHSTG-SOL</v>
          </cell>
          <cell r="B496" t="str">
            <v>VAR_fout</v>
          </cell>
          <cell r="C496" t="str">
            <v>RHEM-SHASOL</v>
          </cell>
          <cell r="D496">
            <v>9.955617054711718E-6</v>
          </cell>
          <cell r="E496">
            <v>6.6088291333254333E-6</v>
          </cell>
          <cell r="F496">
            <v>8.0566285878407071E-2</v>
          </cell>
          <cell r="G496">
            <v>8.049787484662653E-2</v>
          </cell>
          <cell r="H496">
            <v>0.10531523751355854</v>
          </cell>
          <cell r="I496">
            <v>0.10776803804768044</v>
          </cell>
          <cell r="J496">
            <v>9.6848696851232208E-2</v>
          </cell>
          <cell r="K496">
            <v>0.39921115565512594</v>
          </cell>
          <cell r="L496">
            <v>0.40904077415938256</v>
          </cell>
          <cell r="M496">
            <v>0.41606431490749762</v>
          </cell>
          <cell r="N496">
            <v>0.42925278373854275</v>
          </cell>
          <cell r="O496">
            <v>0.34541108010667609</v>
          </cell>
        </row>
        <row r="497">
          <cell r="A497" t="str">
            <v>RHEM-SHSTG-SOL</v>
          </cell>
          <cell r="B497" t="str">
            <v>VAR_fin</v>
          </cell>
          <cell r="C497" t="str">
            <v>RHEM-SHASOL</v>
          </cell>
          <cell r="D497">
            <v>2.4561408860856739E-6</v>
          </cell>
          <cell r="E497">
            <v>1.0676293184799284E-6</v>
          </cell>
          <cell r="F497">
            <v>8.0566973500222627E-2</v>
          </cell>
          <cell r="G497">
            <v>8.0496074565989922E-2</v>
          </cell>
          <cell r="H497">
            <v>0.10532126744421494</v>
          </cell>
          <cell r="I497">
            <v>0.10777567788123728</v>
          </cell>
          <cell r="J497">
            <v>9.6850769314851967E-2</v>
          </cell>
          <cell r="K497">
            <v>0.39923592752876813</v>
          </cell>
          <cell r="L497">
            <v>0.40906484017537231</v>
          </cell>
          <cell r="M497">
            <v>0.41608825948114697</v>
          </cell>
          <cell r="N497">
            <v>0.42928035923169172</v>
          </cell>
          <cell r="O497">
            <v>0.34544309653781902</v>
          </cell>
        </row>
        <row r="498">
          <cell r="A498" t="str">
            <v>RHEM-SHSTG-SOL</v>
          </cell>
          <cell r="B498" t="str">
            <v>VAR_ncap</v>
          </cell>
          <cell r="C498" t="str">
            <v>-</v>
          </cell>
          <cell r="D498">
            <v>4.59213276413781E-3</v>
          </cell>
          <cell r="E498">
            <v>1.1495355107125901E-2</v>
          </cell>
          <cell r="F498">
            <v>8.8267801748071398E-7</v>
          </cell>
          <cell r="G498">
            <v>1.4353554067408001E-6</v>
          </cell>
          <cell r="H498">
            <v>9.0119506240028298E-3</v>
          </cell>
          <cell r="I498">
            <v>7.0805902109250104E-3</v>
          </cell>
          <cell r="J498">
            <v>1.2650792686253301E-6</v>
          </cell>
          <cell r="K498">
            <v>5.7151529224162299E-2</v>
          </cell>
          <cell r="L498">
            <v>8.2782928443376792E-3</v>
          </cell>
          <cell r="M498">
            <v>1.0789822173248699E-3</v>
          </cell>
          <cell r="N498">
            <v>5.1180733224873397E-2</v>
          </cell>
          <cell r="O498">
            <v>1.57409285078846E-2</v>
          </cell>
        </row>
        <row r="499">
          <cell r="A499" t="str">
            <v>RHEM-SHSTG-SOL</v>
          </cell>
          <cell r="B499" t="str">
            <v>VAR_cap</v>
          </cell>
          <cell r="C499" t="str">
            <v>-</v>
          </cell>
          <cell r="D499">
            <v>4.59213276413781E-3</v>
          </cell>
          <cell r="E499">
            <v>1.6087487871263701E-2</v>
          </cell>
          <cell r="F499">
            <v>1.6088370549281101E-2</v>
          </cell>
          <cell r="G499">
            <v>1.60898059046879E-2</v>
          </cell>
          <cell r="H499">
            <v>1.6094741087370801E-2</v>
          </cell>
          <cell r="I499">
            <v>1.6093888478157101E-2</v>
          </cell>
          <cell r="J499">
            <v>1.6093805914196499E-2</v>
          </cell>
          <cell r="K499">
            <v>6.4233384514356007E-2</v>
          </cell>
          <cell r="L499">
            <v>6.6518881090415302E-2</v>
          </cell>
          <cell r="M499">
            <v>6.6508804285824896E-2</v>
          </cell>
          <cell r="N499">
            <v>6.8036464895697105E-2</v>
          </cell>
          <cell r="O499">
            <v>6.8000643950082901E-2</v>
          </cell>
        </row>
        <row r="500">
          <cell r="A500" t="str">
            <v>ITOT-SWHCONBR10</v>
          </cell>
          <cell r="B500" t="str">
            <v>VAR_fout</v>
          </cell>
          <cell r="C500" t="str">
            <v>ITOT-ELS</v>
          </cell>
          <cell r="J500">
            <v>1.515272990715124E-5</v>
          </cell>
          <cell r="K500">
            <v>2.7911476234673148E-5</v>
          </cell>
          <cell r="L500">
            <v>2.2214405381385186E-5</v>
          </cell>
          <cell r="M500">
            <v>3.5498538298529217E-5</v>
          </cell>
          <cell r="N500">
            <v>3.0273129947019385E-5</v>
          </cell>
          <cell r="O500">
            <v>6.1690951647620489E-5</v>
          </cell>
        </row>
        <row r="501">
          <cell r="A501" t="str">
            <v>ITOT-SWHCONBR10</v>
          </cell>
          <cell r="B501" t="str">
            <v>VAR_fout</v>
          </cell>
          <cell r="C501" t="str">
            <v>ITOT-SWHC</v>
          </cell>
          <cell r="J501">
            <v>9.3312089519791689E-5</v>
          </cell>
          <cell r="K501">
            <v>1.7188177872887409E-4</v>
          </cell>
          <cell r="L501">
            <v>1.3679862284079122E-4</v>
          </cell>
          <cell r="M501">
            <v>2.1860369740840099E-4</v>
          </cell>
          <cell r="N501">
            <v>1.8642508834842953E-4</v>
          </cell>
          <cell r="O501">
            <v>3.7989930777999008E-4</v>
          </cell>
        </row>
        <row r="502">
          <cell r="A502" t="str">
            <v>ITOT-SWHCONBR10</v>
          </cell>
          <cell r="B502" t="str">
            <v>VAR_fin</v>
          </cell>
          <cell r="C502" t="str">
            <v>CON</v>
          </cell>
          <cell r="J502">
            <v>1.0846481942694298E-4</v>
          </cell>
          <cell r="K502">
            <v>1.9979325496354716E-4</v>
          </cell>
          <cell r="L502">
            <v>1.5901302822217625E-4</v>
          </cell>
          <cell r="M502">
            <v>2.5410223570693024E-4</v>
          </cell>
          <cell r="N502">
            <v>2.1669821829544916E-4</v>
          </cell>
          <cell r="O502">
            <v>4.4159025942761031E-4</v>
          </cell>
        </row>
        <row r="503">
          <cell r="A503" t="str">
            <v>ITOT-SWHCONBR10</v>
          </cell>
          <cell r="B503" t="str">
            <v>VAR_ncap</v>
          </cell>
          <cell r="C503" t="str">
            <v>-</v>
          </cell>
          <cell r="J503">
            <v>4.0034088823439203E-6</v>
          </cell>
          <cell r="K503">
            <v>3.2338832859452201E-6</v>
          </cell>
          <cell r="L503">
            <v>1.5688249588738301E-7</v>
          </cell>
          <cell r="M503">
            <v>6.94318860983498E-6</v>
          </cell>
          <cell r="N503">
            <v>2.9023321101623402E-6</v>
          </cell>
          <cell r="O503">
            <v>1.06187511135993E-5</v>
          </cell>
        </row>
        <row r="504">
          <cell r="A504" t="str">
            <v>ITOT-SWHCONBR10</v>
          </cell>
          <cell r="B504" t="str">
            <v>VAR_cap</v>
          </cell>
          <cell r="C504" t="str">
            <v>-</v>
          </cell>
          <cell r="J504">
            <v>4.0034088823439203E-6</v>
          </cell>
          <cell r="K504">
            <v>7.2372921682891496E-6</v>
          </cell>
          <cell r="L504">
            <v>6.8637412888141197E-6</v>
          </cell>
          <cell r="M504">
            <v>1.03339543916676E-5</v>
          </cell>
          <cell r="N504">
            <v>1.05254609441215E-5</v>
          </cell>
          <cell r="O504">
            <v>2.0464271833596701E-5</v>
          </cell>
        </row>
        <row r="505">
          <cell r="A505" t="str">
            <v>SCOM-SHSTG</v>
          </cell>
          <cell r="B505" t="str">
            <v>VAR_fout</v>
          </cell>
          <cell r="C505" t="str">
            <v>AUX_SCOM-SHSTG_OUT</v>
          </cell>
          <cell r="D505">
            <v>9.4489789742137215E-6</v>
          </cell>
          <cell r="E505">
            <v>1.3546052855142404E-4</v>
          </cell>
          <cell r="F505">
            <v>9.4578124157479338E-3</v>
          </cell>
          <cell r="G505">
            <v>3.9018294833387084E-3</v>
          </cell>
          <cell r="H505">
            <v>2.4162817950900242</v>
          </cell>
          <cell r="I505">
            <v>11.997504729958624</v>
          </cell>
          <cell r="J505">
            <v>0.82383825846690373</v>
          </cell>
          <cell r="K505">
            <v>1.4144180053240187</v>
          </cell>
          <cell r="L505">
            <v>1.4338238447607901</v>
          </cell>
          <cell r="M505">
            <v>1.7044212166246684</v>
          </cell>
          <cell r="N505">
            <v>1.6045156956639015</v>
          </cell>
          <cell r="O505">
            <v>1.457322877308691</v>
          </cell>
        </row>
        <row r="506">
          <cell r="A506" t="str">
            <v>SCOM-SHSTG</v>
          </cell>
          <cell r="B506" t="str">
            <v>VAR_fout</v>
          </cell>
          <cell r="C506" t="str">
            <v>SCOM-SHD</v>
          </cell>
          <cell r="D506">
            <v>9.4489789742137469E-6</v>
          </cell>
          <cell r="E506">
            <v>1.3557124980081477E-4</v>
          </cell>
          <cell r="F506">
            <v>9.4698913588076358E-3</v>
          </cell>
          <cell r="G506">
            <v>3.9018294833387023E-3</v>
          </cell>
          <cell r="H506">
            <v>2.4189695390222683</v>
          </cell>
          <cell r="I506">
            <v>11.997504729958614</v>
          </cell>
          <cell r="J506">
            <v>0.82464357445758474</v>
          </cell>
          <cell r="K506">
            <v>1.4144180053240187</v>
          </cell>
          <cell r="L506">
            <v>1.4338238447607901</v>
          </cell>
          <cell r="M506">
            <v>1.7044212166246684</v>
          </cell>
          <cell r="N506">
            <v>1.6045156956639015</v>
          </cell>
          <cell r="O506">
            <v>1.457322877308691</v>
          </cell>
        </row>
        <row r="507">
          <cell r="A507" t="str">
            <v>SCOM-SHSTG</v>
          </cell>
          <cell r="B507" t="str">
            <v>VAR_fin</v>
          </cell>
          <cell r="C507" t="str">
            <v>AUX_SCOM-SHSTG_IN</v>
          </cell>
          <cell r="D507">
            <v>1.2387246534659505E-5</v>
          </cell>
          <cell r="E507">
            <v>1.6559536133765071E-4</v>
          </cell>
          <cell r="F507">
            <v>1.1275382161876535E-2</v>
          </cell>
          <cell r="G507">
            <v>4.4866355591020356E-3</v>
          </cell>
          <cell r="H507">
            <v>2.6881104001836835</v>
          </cell>
          <cell r="I507">
            <v>12.900919732408212</v>
          </cell>
          <cell r="J507">
            <v>0.85940275867132432</v>
          </cell>
          <cell r="K507">
            <v>1.4480350763702399</v>
          </cell>
          <cell r="L507">
            <v>1.4721959540893874</v>
          </cell>
          <cell r="M507">
            <v>1.7378389425678387</v>
          </cell>
          <cell r="N507">
            <v>1.6367988867877021</v>
          </cell>
          <cell r="O507">
            <v>1.4727851030696901</v>
          </cell>
        </row>
        <row r="508">
          <cell r="A508" t="str">
            <v>SCOM-SHSTG</v>
          </cell>
          <cell r="B508" t="str">
            <v>VAR_fin</v>
          </cell>
          <cell r="C508" t="str">
            <v>SCOM-SHD</v>
          </cell>
          <cell r="D508">
            <v>1.2387246534659505E-5</v>
          </cell>
          <cell r="E508">
            <v>1.6559536133765071E-4</v>
          </cell>
          <cell r="F508">
            <v>1.1275382161876535E-2</v>
          </cell>
          <cell r="G508">
            <v>4.4866355591020356E-3</v>
          </cell>
          <cell r="H508">
            <v>2.6881104001836835</v>
          </cell>
          <cell r="I508">
            <v>12.900919732408212</v>
          </cell>
          <cell r="J508">
            <v>0.85940275867132432</v>
          </cell>
          <cell r="K508">
            <v>1.4480350763702399</v>
          </cell>
          <cell r="L508">
            <v>1.4721959540893874</v>
          </cell>
          <cell r="M508">
            <v>1.7378389425678387</v>
          </cell>
          <cell r="N508">
            <v>1.6367988867877021</v>
          </cell>
          <cell r="O508">
            <v>1.4727851030696901</v>
          </cell>
        </row>
        <row r="509">
          <cell r="A509" t="str">
            <v>SCOM-SHSTG</v>
          </cell>
          <cell r="B509" t="str">
            <v>VAR_ncap</v>
          </cell>
          <cell r="C509" t="str">
            <v>-</v>
          </cell>
          <cell r="D509">
            <v>5.1621620293133298E-4</v>
          </cell>
          <cell r="E509">
            <v>4.05170698761027E-6</v>
          </cell>
          <cell r="F509">
            <v>6.1544643548598404E-4</v>
          </cell>
          <cell r="G509">
            <v>2.2837339330526901E-6</v>
          </cell>
          <cell r="H509">
            <v>0.239851412496392</v>
          </cell>
          <cell r="I509">
            <v>6.7070082848315804E-4</v>
          </cell>
          <cell r="J509">
            <v>8.3307454716912907E-6</v>
          </cell>
          <cell r="K509">
            <v>11.876278544667001</v>
          </cell>
          <cell r="L509">
            <v>2.3976619881006499E-4</v>
          </cell>
          <cell r="M509">
            <v>7.4741131142020699E-5</v>
          </cell>
          <cell r="N509">
            <v>5.9411172484850903E-5</v>
          </cell>
          <cell r="O509">
            <v>0.46493236854928699</v>
          </cell>
        </row>
        <row r="510">
          <cell r="A510" t="str">
            <v>SCOM-SHSTG</v>
          </cell>
          <cell r="B510" t="str">
            <v>VAR_cap</v>
          </cell>
          <cell r="C510" t="str">
            <v>-</v>
          </cell>
          <cell r="D510">
            <v>5.1621620293133298E-4</v>
          </cell>
          <cell r="E510">
            <v>5.1930721901503212E-4</v>
          </cell>
          <cell r="F510">
            <v>1.1338304680717378E-3</v>
          </cell>
          <cell r="G510">
            <v>1.1341170186485383E-3</v>
          </cell>
          <cell r="H510">
            <v>0.24098222218885762</v>
          </cell>
          <cell r="I510">
            <v>0.24134961158452581</v>
          </cell>
          <cell r="J510">
            <v>0.24061642269382197</v>
          </cell>
          <cell r="K510">
            <v>12.116787550819593</v>
          </cell>
          <cell r="L510">
            <v>11.949885008874173</v>
          </cell>
          <cell r="M510">
            <v>11.876540273101087</v>
          </cell>
          <cell r="N510">
            <v>11.876592159090364</v>
          </cell>
          <cell r="O510">
            <v>0.46526754711801654</v>
          </cell>
        </row>
        <row r="511">
          <cell r="A511" t="str">
            <v>D-ITOT_KEV_HFC_ELC_CHP</v>
          </cell>
          <cell r="B511" t="str">
            <v>VAR_fout</v>
          </cell>
          <cell r="C511" t="str">
            <v>ITOT_ELC</v>
          </cell>
          <cell r="G511">
            <v>5.8043850820656195E-3</v>
          </cell>
          <cell r="H511">
            <v>0.62790066259918997</v>
          </cell>
          <cell r="I511">
            <v>3.1021159190463723</v>
          </cell>
          <cell r="J511">
            <v>3.1856891152123263</v>
          </cell>
          <cell r="K511">
            <v>4.155767408042002</v>
          </cell>
          <cell r="L511">
            <v>4.1510582659482651</v>
          </cell>
          <cell r="M511">
            <v>4.112006937955802</v>
          </cell>
          <cell r="N511">
            <v>4.1032671714576034</v>
          </cell>
          <cell r="O511">
            <v>4.0772736731195973</v>
          </cell>
        </row>
        <row r="512">
          <cell r="A512" t="str">
            <v>D-ITOT_KEV_HFC_ELC_CHP</v>
          </cell>
          <cell r="B512" t="str">
            <v>VAR_fout</v>
          </cell>
          <cell r="C512" t="str">
            <v>ELC5</v>
          </cell>
          <cell r="G512">
            <v>6.1517173071487584E-4</v>
          </cell>
          <cell r="H512">
            <v>4.8949298234154934E-2</v>
          </cell>
          <cell r="I512">
            <v>0.10214458683823792</v>
          </cell>
          <cell r="J512">
            <v>1.1334365426558695</v>
          </cell>
          <cell r="K512">
            <v>0.16336304988675182</v>
          </cell>
          <cell r="L512">
            <v>0.1680715322858134</v>
          </cell>
          <cell r="M512">
            <v>0.2071227074658441</v>
          </cell>
          <cell r="N512">
            <v>0.21586501466841221</v>
          </cell>
          <cell r="O512">
            <v>0.24186502488736283</v>
          </cell>
        </row>
        <row r="513">
          <cell r="A513" t="str">
            <v>D-ITOT_KEV_HFC_ELC_CHP</v>
          </cell>
          <cell r="B513" t="str">
            <v>VAR_fin</v>
          </cell>
          <cell r="C513" t="str">
            <v>ITOT_KEV_HFC_ELC_CHP</v>
          </cell>
          <cell r="G513">
            <v>6.4146443526671487E-3</v>
          </cell>
          <cell r="H513">
            <v>0.67684150774191332</v>
          </cell>
          <cell r="I513">
            <v>3.2042538020222096</v>
          </cell>
          <cell r="J513">
            <v>4.319119076915336</v>
          </cell>
          <cell r="K513">
            <v>4.3191185986246232</v>
          </cell>
          <cell r="L513">
            <v>4.3191211046942355</v>
          </cell>
          <cell r="M513">
            <v>4.3191142826218778</v>
          </cell>
          <cell r="N513">
            <v>4.3191149356097185</v>
          </cell>
          <cell r="O513">
            <v>4.3191165439428554</v>
          </cell>
        </row>
        <row r="514">
          <cell r="A514" t="str">
            <v>D-RNGA</v>
          </cell>
          <cell r="B514" t="str">
            <v>VAR_fout</v>
          </cell>
          <cell r="C514" t="str">
            <v>CO2</v>
          </cell>
          <cell r="D514">
            <v>2651.3811254266702</v>
          </cell>
          <cell r="E514">
            <v>2731.80562770602</v>
          </cell>
          <cell r="F514">
            <v>2746.3335332400702</v>
          </cell>
          <cell r="G514">
            <v>2989.8110028483802</v>
          </cell>
          <cell r="H514">
            <v>2938.3687087473199</v>
          </cell>
          <cell r="I514">
            <v>2934.1216223327501</v>
          </cell>
          <cell r="J514">
            <v>2357.9852299341101</v>
          </cell>
          <cell r="K514">
            <v>1116.7482474242299</v>
          </cell>
          <cell r="L514">
            <v>321.08533503699198</v>
          </cell>
          <cell r="M514">
            <v>210.588796222036</v>
          </cell>
          <cell r="N514">
            <v>210.41062016934401</v>
          </cell>
          <cell r="O514">
            <v>143.82103678335699</v>
          </cell>
        </row>
        <row r="515">
          <cell r="A515" t="str">
            <v>D-RNGA</v>
          </cell>
          <cell r="B515" t="str">
            <v>VAR_fout</v>
          </cell>
          <cell r="C515" t="str">
            <v>RNGA</v>
          </cell>
          <cell r="D515">
            <v>47.171904228418967</v>
          </cell>
          <cell r="E515">
            <v>48.283071448165167</v>
          </cell>
          <cell r="F515">
            <v>48.539838781358732</v>
          </cell>
          <cell r="G515">
            <v>52.842994044636583</v>
          </cell>
          <cell r="H515">
            <v>51.933681917346945</v>
          </cell>
          <cell r="I515">
            <v>51.949498573011354</v>
          </cell>
          <cell r="J515">
            <v>41.764585415557548</v>
          </cell>
          <cell r="K515">
            <v>19.990654470750428</v>
          </cell>
          <cell r="L515">
            <v>9.8306606979680673</v>
          </cell>
          <cell r="M515">
            <v>7.8777940929050763</v>
          </cell>
          <cell r="N515">
            <v>7.8747361627579604</v>
          </cell>
          <cell r="O515">
            <v>6.6979727806403693</v>
          </cell>
        </row>
        <row r="516">
          <cell r="A516" t="str">
            <v>D-RNGA</v>
          </cell>
          <cell r="B516" t="str">
            <v>VAR_fout</v>
          </cell>
          <cell r="C516" t="str">
            <v>RSH2</v>
          </cell>
          <cell r="G516">
            <v>1.316670989652022E-3</v>
          </cell>
          <cell r="H516">
            <v>4.0117442548824912E-2</v>
          </cell>
          <cell r="I516">
            <v>0.30173918071711558</v>
          </cell>
          <cell r="J516">
            <v>0.98953764536814692</v>
          </cell>
          <cell r="K516">
            <v>0.61913800357945792</v>
          </cell>
          <cell r="L516">
            <v>0.17047007038175535</v>
          </cell>
          <cell r="M516">
            <v>0.14754283390876691</v>
          </cell>
          <cell r="N516">
            <v>0.12602684150086232</v>
          </cell>
          <cell r="O516">
            <v>7.2198445122908669E-2</v>
          </cell>
        </row>
        <row r="517">
          <cell r="A517" t="str">
            <v>D-RNGA</v>
          </cell>
          <cell r="B517" t="str">
            <v>VAR_fin</v>
          </cell>
          <cell r="C517" t="str">
            <v>NGA</v>
          </cell>
          <cell r="D517">
            <v>47.010303642316785</v>
          </cell>
          <cell r="E517">
            <v>48.436269994787708</v>
          </cell>
          <cell r="F517">
            <v>48.693856972341692</v>
          </cell>
          <cell r="G517">
            <v>53.010833383836605</v>
          </cell>
          <cell r="H517">
            <v>52.098735970697241</v>
          </cell>
          <cell r="I517">
            <v>52.023433020084255</v>
          </cell>
          <cell r="J517">
            <v>41.80824875769688</v>
          </cell>
          <cell r="K517">
            <v>19.800500840855072</v>
          </cell>
          <cell r="L517">
            <v>5.6930023942729235</v>
          </cell>
          <cell r="M517">
            <v>3.7338439046460277</v>
          </cell>
          <cell r="N517">
            <v>3.7306847547756052</v>
          </cell>
          <cell r="O517">
            <v>2.550018382683628</v>
          </cell>
        </row>
        <row r="518">
          <cell r="A518" t="str">
            <v>D-RNGA</v>
          </cell>
          <cell r="B518" t="str">
            <v>VAR_fin</v>
          </cell>
          <cell r="C518" t="str">
            <v>BNGA</v>
          </cell>
          <cell r="D518">
            <v>0.3122968753564484</v>
          </cell>
          <cell r="E518">
            <v>1.0474991975925536E-3</v>
          </cell>
          <cell r="F518">
            <v>1.0481287893358959E-3</v>
          </cell>
          <cell r="G518">
            <v>1.0492258221004823E-3</v>
          </cell>
          <cell r="H518">
            <v>1.051211352589241E-3</v>
          </cell>
          <cell r="I518">
            <v>9.3124808799723069E-2</v>
          </cell>
          <cell r="J518">
            <v>9.3127621613141864E-2</v>
          </cell>
          <cell r="K518">
            <v>0.2562043681647031</v>
          </cell>
          <cell r="L518">
            <v>4.1697666406153724</v>
          </cell>
          <cell r="M518">
            <v>4.1697720643187681</v>
          </cell>
          <cell r="N518">
            <v>4.1697592051010037</v>
          </cell>
          <cell r="O518">
            <v>4.1697639975305769</v>
          </cell>
        </row>
        <row r="519">
          <cell r="A519" t="str">
            <v>D-RNGA</v>
          </cell>
          <cell r="B519" t="str">
            <v>VAR_fin</v>
          </cell>
          <cell r="C519" t="str">
            <v>H2</v>
          </cell>
          <cell r="G519">
            <v>1.3153497241649847E-3</v>
          </cell>
          <cell r="H519">
            <v>4.0117328134163924E-2</v>
          </cell>
          <cell r="I519">
            <v>0.30173918071711719</v>
          </cell>
          <cell r="J519">
            <v>0.98953146493698674</v>
          </cell>
          <cell r="K519">
            <v>0.61913470389858882</v>
          </cell>
          <cell r="L519">
            <v>0.17046943436931711</v>
          </cell>
          <cell r="M519">
            <v>0.14754283390876818</v>
          </cell>
          <cell r="N519">
            <v>0.12602673094616337</v>
          </cell>
          <cell r="O519">
            <v>7.2196716173639666E-2</v>
          </cell>
        </row>
        <row r="520">
          <cell r="A520" t="str">
            <v>D-RNGA</v>
          </cell>
          <cell r="B520" t="str">
            <v>VAR_ncap</v>
          </cell>
          <cell r="C520" t="str">
            <v>-</v>
          </cell>
          <cell r="D520">
            <v>2.1150352267604201E-7</v>
          </cell>
          <cell r="E520">
            <v>1.02257988661224E-7</v>
          </cell>
          <cell r="F520">
            <v>1.42723071221444E-7</v>
          </cell>
          <cell r="G520">
            <v>1.5189401371516701E-7</v>
          </cell>
          <cell r="H520">
            <v>3.8265622284430002E-7</v>
          </cell>
          <cell r="I520">
            <v>2.11116789837073E-7</v>
          </cell>
          <cell r="J520">
            <v>3.3987646846953302E-7</v>
          </cell>
          <cell r="K520">
            <v>0.18556999297799101</v>
          </cell>
          <cell r="L520">
            <v>0.39566080667958098</v>
          </cell>
          <cell r="M520">
            <v>9.8318644888528891E-7</v>
          </cell>
          <cell r="N520">
            <v>1.4754060661907E-6</v>
          </cell>
          <cell r="O520">
            <v>4.98251959459362E-6</v>
          </cell>
        </row>
        <row r="521">
          <cell r="A521" t="str">
            <v>D-RNGA</v>
          </cell>
          <cell r="B521" t="str">
            <v>VAR_cap</v>
          </cell>
          <cell r="C521" t="str">
            <v>-</v>
          </cell>
          <cell r="D521">
            <v>3.0972402188994428</v>
          </cell>
          <cell r="E521">
            <v>3.0972403211574315</v>
          </cell>
          <cell r="F521">
            <v>3.0972404638805027</v>
          </cell>
          <cell r="G521">
            <v>3.0972406157745165</v>
          </cell>
          <cell r="H521">
            <v>3.0972409984307392</v>
          </cell>
          <cell r="I521">
            <v>3.097241209547529</v>
          </cell>
          <cell r="J521">
            <v>3.0972415494239973</v>
          </cell>
          <cell r="K521">
            <v>1.2435801651935381</v>
          </cell>
          <cell r="L521">
            <v>0.58123234168564897</v>
          </cell>
          <cell r="M521">
            <v>0.58123311835199698</v>
          </cell>
          <cell r="N521">
            <v>0.58123432092048499</v>
          </cell>
          <cell r="O521">
            <v>0.58123917441916295</v>
          </cell>
        </row>
        <row r="522">
          <cell r="A522" t="str">
            <v>RHNS-SHLTHCHPNGA</v>
          </cell>
          <cell r="B522" t="str">
            <v>VAR_fout</v>
          </cell>
          <cell r="C522" t="str">
            <v>RHNS-SHLTHC-NGA</v>
          </cell>
          <cell r="E522">
            <v>8.6937928151859314E-4</v>
          </cell>
          <cell r="F522">
            <v>2.1692676643294026E-3</v>
          </cell>
          <cell r="G522">
            <v>1.826545440930671E-3</v>
          </cell>
          <cell r="H522">
            <v>2.3446403822402454E-3</v>
          </cell>
          <cell r="I522">
            <v>1.2180316178172237E-3</v>
          </cell>
          <cell r="L522">
            <v>1.0408014596603144E-3</v>
          </cell>
          <cell r="M522">
            <v>1.627817703780361E-3</v>
          </cell>
          <cell r="N522">
            <v>1.1267841451793941E-3</v>
          </cell>
          <cell r="O522">
            <v>2.9824324367965904E-3</v>
          </cell>
        </row>
        <row r="523">
          <cell r="A523" t="str">
            <v>RHNS-SHLTHCHPNGA</v>
          </cell>
          <cell r="B523" t="str">
            <v>VAR_fin</v>
          </cell>
          <cell r="C523" t="str">
            <v>RHNSLTHCHPC</v>
          </cell>
          <cell r="E523">
            <v>8.6937928151859314E-4</v>
          </cell>
          <cell r="F523">
            <v>2.1692676643294026E-3</v>
          </cell>
          <cell r="G523">
            <v>1.826545440930671E-3</v>
          </cell>
          <cell r="H523">
            <v>2.3446403822402454E-3</v>
          </cell>
          <cell r="I523">
            <v>1.2180316178172237E-3</v>
          </cell>
          <cell r="L523">
            <v>1.0408014596603144E-3</v>
          </cell>
          <cell r="M523">
            <v>1.627817703780361E-3</v>
          </cell>
          <cell r="N523">
            <v>1.1267841451793941E-3</v>
          </cell>
          <cell r="O523">
            <v>2.9824324367965904E-3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RHNS_LTH_CHPNGA_ON</v>
          </cell>
          <cell r="E524">
            <v>8.7816089042282175E-4</v>
          </cell>
          <cell r="F524">
            <v>2.1911794589185864E-3</v>
          </cell>
          <cell r="G524">
            <v>1.8449953948794662E-3</v>
          </cell>
          <cell r="H524">
            <v>2.3683236184244894E-3</v>
          </cell>
          <cell r="I524">
            <v>1.2303349674921444E-3</v>
          </cell>
          <cell r="L524">
            <v>1.0513146057174883E-3</v>
          </cell>
          <cell r="M524">
            <v>1.6442603068488504E-3</v>
          </cell>
          <cell r="N524">
            <v>1.1381658032115095E-3</v>
          </cell>
          <cell r="O524">
            <v>3.012558016966255E-3</v>
          </cell>
        </row>
        <row r="525">
          <cell r="A525" t="str">
            <v>RHNS-SHLTHCHPNGA</v>
          </cell>
          <cell r="B525" t="str">
            <v>VAR_ncap</v>
          </cell>
          <cell r="C525" t="str">
            <v>-</v>
          </cell>
          <cell r="E525">
            <v>1.01060164761622E-4</v>
          </cell>
          <cell r="F525">
            <v>2.15933634812328E-4</v>
          </cell>
          <cell r="G525">
            <v>1.41028403069585E-4</v>
          </cell>
          <cell r="H525">
            <v>1.47772305764607E-4</v>
          </cell>
          <cell r="I525">
            <v>1.01048778160938E-4</v>
          </cell>
          <cell r="J525">
            <v>1.1519330102186E-6</v>
          </cell>
          <cell r="K525">
            <v>1.09053801192895E-6</v>
          </cell>
          <cell r="L525">
            <v>1.28762750573986E-4</v>
          </cell>
          <cell r="M525">
            <v>1.5790627283959299E-4</v>
          </cell>
          <cell r="N525">
            <v>8.7280585351231398E-5</v>
          </cell>
          <cell r="O525">
            <v>3.1268193968719902E-4</v>
          </cell>
        </row>
        <row r="526">
          <cell r="A526" t="str">
            <v>RHNS-SHLTHCHPNGA</v>
          </cell>
          <cell r="B526" t="str">
            <v>VAR_cap</v>
          </cell>
          <cell r="C526" t="str">
            <v>-</v>
          </cell>
          <cell r="E526">
            <v>1.01060164761622E-4</v>
          </cell>
          <cell r="F526">
            <v>2.4558508489070123E-4</v>
          </cell>
          <cell r="G526">
            <v>2.1686443205881802E-4</v>
          </cell>
          <cell r="H526">
            <v>2.3708085961804902E-4</v>
          </cell>
          <cell r="I526">
            <v>1.4386100170886001E-4</v>
          </cell>
          <cell r="J526">
            <v>-7.0087799639798748E-7</v>
          </cell>
          <cell r="K526">
            <v>-8.6441619555700561E-7</v>
          </cell>
          <cell r="L526">
            <v>1.288270639360125E-4</v>
          </cell>
          <cell r="M526">
            <v>2.0164952354098149E-4</v>
          </cell>
          <cell r="N526">
            <v>1.4017071477248497E-4</v>
          </cell>
          <cell r="O526">
            <v>3.7108631978722694E-4</v>
          </cell>
        </row>
        <row r="527">
          <cell r="A527" t="str">
            <v>D-SCOM_LTH_CHPWOD</v>
          </cell>
          <cell r="B527" t="str">
            <v>VAR_fout</v>
          </cell>
          <cell r="C527" t="str">
            <v>SCOM_LTH_CHPWOD_ON</v>
          </cell>
          <cell r="G527">
            <v>8.6785326467635595E-4</v>
          </cell>
          <cell r="H527">
            <v>8.2477946048238246E-4</v>
          </cell>
          <cell r="I527">
            <v>7.3516030330670291E-3</v>
          </cell>
          <cell r="J527">
            <v>6.213476480275433E-3</v>
          </cell>
          <cell r="K527">
            <v>3.8570433747329774E-3</v>
          </cell>
          <cell r="L527">
            <v>5.6687417958703025E-3</v>
          </cell>
          <cell r="M527">
            <v>2.8771011166551243E-3</v>
          </cell>
          <cell r="N527">
            <v>2.2316580247702497E-3</v>
          </cell>
          <cell r="O527">
            <v>4.2566457995772706E-3</v>
          </cell>
        </row>
        <row r="528">
          <cell r="A528" t="str">
            <v>D-SCOM_LTH_CHPWOD</v>
          </cell>
          <cell r="B528" t="str">
            <v>VAR_fout</v>
          </cell>
          <cell r="C528" t="str">
            <v>LTH</v>
          </cell>
          <cell r="H528">
            <v>7.7906727937004998E-8</v>
          </cell>
          <cell r="I528">
            <v>1.1924054583674586E-5</v>
          </cell>
          <cell r="J528">
            <v>1.0684210688883679E-5</v>
          </cell>
          <cell r="K528">
            <v>7.6250904708330836E-6</v>
          </cell>
          <cell r="L528">
            <v>1.1841769283509943E-5</v>
          </cell>
          <cell r="M528">
            <v>7.3640001328555136E-6</v>
          </cell>
          <cell r="N528">
            <v>6.2420884653356901E-6</v>
          </cell>
          <cell r="O528">
            <v>1.3473093773470786E-5</v>
          </cell>
        </row>
        <row r="529">
          <cell r="A529" t="str">
            <v>D-SCOM_LTH_CHPWOD</v>
          </cell>
          <cell r="B529" t="str">
            <v>VAR_fin</v>
          </cell>
          <cell r="C529" t="str">
            <v>SCOM_LTH_CHPWOD</v>
          </cell>
          <cell r="G529">
            <v>8.6857940008268624E-4</v>
          </cell>
          <cell r="H529">
            <v>8.2578379238217937E-4</v>
          </cell>
          <cell r="I529">
            <v>7.3638389405810785E-3</v>
          </cell>
          <cell r="J529">
            <v>6.2244584365314009E-3</v>
          </cell>
          <cell r="K529">
            <v>3.8649523305570271E-3</v>
          </cell>
          <cell r="L529">
            <v>5.6808573341106065E-3</v>
          </cell>
          <cell r="M529">
            <v>2.8847777165715289E-3</v>
          </cell>
          <cell r="N529">
            <v>2.2382326383119061E-3</v>
          </cell>
          <cell r="O529">
            <v>4.2703213490665314E-3</v>
          </cell>
        </row>
        <row r="530">
          <cell r="A530" t="str">
            <v>D-SCOM_KEV_BIO_ELC_CHP</v>
          </cell>
          <cell r="B530" t="str">
            <v>VAR_fout</v>
          </cell>
          <cell r="C530" t="str">
            <v>ELC5</v>
          </cell>
          <cell r="D530">
            <v>0.95920517631180391</v>
          </cell>
          <cell r="E530">
            <v>1.1058930641392786</v>
          </cell>
          <cell r="F530">
            <v>1.1060996008378685</v>
          </cell>
          <cell r="G530">
            <v>1.1059373411663136</v>
          </cell>
          <cell r="H530">
            <v>0.82057640369831208</v>
          </cell>
          <cell r="I530">
            <v>0.81839022847926934</v>
          </cell>
          <cell r="J530">
            <v>1.9280569833139327</v>
          </cell>
          <cell r="K530">
            <v>1.915608499965274</v>
          </cell>
          <cell r="L530">
            <v>2.0639837082966888</v>
          </cell>
          <cell r="M530">
            <v>2.5605633641312497</v>
          </cell>
          <cell r="N530">
            <v>2.7351829076943228</v>
          </cell>
          <cell r="O530">
            <v>2.719174599010715</v>
          </cell>
        </row>
        <row r="531">
          <cell r="A531" t="str">
            <v>D-SCOM_KEV_BIO_ELC_CHP</v>
          </cell>
          <cell r="B531" t="str">
            <v>VAR_fout</v>
          </cell>
          <cell r="C531" t="str">
            <v>SCOM_ELC</v>
          </cell>
          <cell r="D531">
            <v>1.6303451730541424E-4</v>
          </cell>
          <cell r="E531">
            <v>6.2030100501642938E-5</v>
          </cell>
          <cell r="F531">
            <v>1.0150283260902524E-4</v>
          </cell>
          <cell r="G531">
            <v>2.6616239125655419E-4</v>
          </cell>
          <cell r="H531">
            <v>0.81505344748630615</v>
          </cell>
          <cell r="I531">
            <v>0.81736019729773779</v>
          </cell>
          <cell r="J531">
            <v>1.9037725905263221</v>
          </cell>
          <cell r="K531">
            <v>1.9169446257489513</v>
          </cell>
          <cell r="L531">
            <v>2.060755909644242</v>
          </cell>
          <cell r="M531">
            <v>2.588761876001576</v>
          </cell>
          <cell r="N531">
            <v>2.7378134153048137</v>
          </cell>
          <cell r="O531">
            <v>2.7611966555216503</v>
          </cell>
        </row>
        <row r="532">
          <cell r="A532" t="str">
            <v>D-SCOM_KEV_BIO_ELC_CHP</v>
          </cell>
          <cell r="B532" t="str">
            <v>VAR_fin</v>
          </cell>
          <cell r="C532" t="str">
            <v>SCOM_KEV_BIO_ELC_CHP</v>
          </cell>
          <cell r="D532">
            <v>0.95936821082911017</v>
          </cell>
          <cell r="E532">
            <v>1.1059550942397811</v>
          </cell>
          <cell r="F532">
            <v>1.1061993601271907</v>
          </cell>
          <cell r="G532">
            <v>1.1062008271011587</v>
          </cell>
          <cell r="H532">
            <v>1.6356225600626306</v>
          </cell>
          <cell r="I532">
            <v>1.6357442558253077</v>
          </cell>
          <cell r="J532">
            <v>3.831822351189718</v>
          </cell>
          <cell r="K532">
            <v>3.8325417530043722</v>
          </cell>
          <cell r="L532">
            <v>4.1247288923159244</v>
          </cell>
          <cell r="M532">
            <v>5.1493102487870903</v>
          </cell>
          <cell r="N532">
            <v>5.4729814447264742</v>
          </cell>
          <cell r="O532">
            <v>5.480348720505865</v>
          </cell>
        </row>
        <row r="533">
          <cell r="A533" t="str">
            <v>RHES-SHLTHCHPWOD</v>
          </cell>
          <cell r="B533" t="str">
            <v>VAR_fout</v>
          </cell>
          <cell r="C533" t="str">
            <v>RHES-SHLTHC-WOD</v>
          </cell>
          <cell r="G533">
            <v>4.0959725211938834E-4</v>
          </cell>
          <cell r="H533">
            <v>7.5115917450897752E-4</v>
          </cell>
          <cell r="I533">
            <v>3.9720638383612923E-3</v>
          </cell>
          <cell r="J533">
            <v>7.398992635907038E-3</v>
          </cell>
          <cell r="K533">
            <v>8.0945989782495176E-3</v>
          </cell>
          <cell r="L533">
            <v>5.2190724156003128E-3</v>
          </cell>
          <cell r="M533">
            <v>3.4834134556421632E-3</v>
          </cell>
          <cell r="N533">
            <v>5.7073514396762722E-3</v>
          </cell>
          <cell r="O533">
            <v>4.8021921140637951E-3</v>
          </cell>
        </row>
        <row r="534">
          <cell r="A534" t="str">
            <v>RHES-SHLTHCHPWOD</v>
          </cell>
          <cell r="B534" t="str">
            <v>VAR_fin</v>
          </cell>
          <cell r="C534" t="str">
            <v>RHESLTHCHPC</v>
          </cell>
          <cell r="G534">
            <v>4.0959725211938834E-4</v>
          </cell>
          <cell r="H534">
            <v>7.5115917450897752E-4</v>
          </cell>
          <cell r="I534">
            <v>3.9720638383612923E-3</v>
          </cell>
          <cell r="J534">
            <v>7.398992635907038E-3</v>
          </cell>
          <cell r="K534">
            <v>8.0945989782495176E-3</v>
          </cell>
          <cell r="L534">
            <v>5.2190724156003128E-3</v>
          </cell>
          <cell r="M534">
            <v>3.4834134556421632E-3</v>
          </cell>
          <cell r="N534">
            <v>5.7073514396762722E-3</v>
          </cell>
          <cell r="O534">
            <v>4.8021921140637951E-3</v>
          </cell>
        </row>
        <row r="535">
          <cell r="A535" t="str">
            <v>RHES-SHLTHCHPWOD</v>
          </cell>
          <cell r="B535" t="str">
            <v>VAR_fin</v>
          </cell>
          <cell r="C535" t="str">
            <v>RHES_LTH_CHPWOD_ON</v>
          </cell>
          <cell r="G535">
            <v>4.1373459810039237E-4</v>
          </cell>
          <cell r="H535">
            <v>7.5874664091815939E-4</v>
          </cell>
          <cell r="I535">
            <v>4.0121856953144377E-3</v>
          </cell>
          <cell r="J535">
            <v>7.4737299352596268E-3</v>
          </cell>
          <cell r="K535">
            <v>8.176362604292442E-3</v>
          </cell>
          <cell r="L535">
            <v>5.2717903187881913E-3</v>
          </cell>
          <cell r="M535">
            <v>3.5185994501435985E-3</v>
          </cell>
          <cell r="N535">
            <v>5.7650014542184576E-3</v>
          </cell>
          <cell r="O535">
            <v>4.8506991051149419E-3</v>
          </cell>
        </row>
        <row r="536">
          <cell r="A536" t="str">
            <v>RHES-SHLTHCHPWOD</v>
          </cell>
          <cell r="B536" t="str">
            <v>VAR_ncap</v>
          </cell>
          <cell r="C536" t="str">
            <v>-</v>
          </cell>
          <cell r="G536">
            <v>5.4808071665694098E-5</v>
          </cell>
          <cell r="H536">
            <v>7.32609011869437E-5</v>
          </cell>
          <cell r="I536">
            <v>3.5674239869950002E-4</v>
          </cell>
          <cell r="J536">
            <v>5.1762064905048295E-4</v>
          </cell>
          <cell r="K536">
            <v>5.5256467092025703E-4</v>
          </cell>
          <cell r="L536">
            <v>3.1984852814582299E-4</v>
          </cell>
          <cell r="M536">
            <v>2.2677204177422099E-4</v>
          </cell>
          <cell r="N536">
            <v>4.0990124489945901E-4</v>
          </cell>
          <cell r="O536">
            <v>3.3528302075155002E-4</v>
          </cell>
        </row>
        <row r="537">
          <cell r="A537" t="str">
            <v>RHES-SHLTHCHPWOD</v>
          </cell>
          <cell r="B537" t="str">
            <v>VAR_cap</v>
          </cell>
          <cell r="C537" t="str">
            <v>-</v>
          </cell>
          <cell r="G537">
            <v>5.4808071665694098E-5</v>
          </cell>
          <cell r="H537">
            <v>9.20296611022496E-5</v>
          </cell>
          <cell r="I537">
            <v>3.9533168161573918E-4</v>
          </cell>
          <cell r="J537">
            <v>6.8915563067507195E-4</v>
          </cell>
          <cell r="K537">
            <v>7.5573489011353603E-4</v>
          </cell>
          <cell r="L537">
            <v>4.9379223609040694E-4</v>
          </cell>
          <cell r="M537">
            <v>3.6008092530080205E-4</v>
          </cell>
          <cell r="N537">
            <v>5.4611522702893993E-4</v>
          </cell>
          <cell r="O537">
            <v>5.2487502734921703E-4</v>
          </cell>
        </row>
        <row r="538">
          <cell r="A538" t="str">
            <v>RHES-SHSTG-NGAHP</v>
          </cell>
          <cell r="B538" t="str">
            <v>VAR_fout</v>
          </cell>
          <cell r="C538" t="str">
            <v>RHES-SHANGAH</v>
          </cell>
          <cell r="F538">
            <v>1.0429323674688583E-4</v>
          </cell>
          <cell r="G538">
            <v>1.1049211249465327E-4</v>
          </cell>
          <cell r="H538">
            <v>0.47154464381030342</v>
          </cell>
          <cell r="I538">
            <v>0.72193626257959598</v>
          </cell>
          <cell r="J538">
            <v>0.62120764903582915</v>
          </cell>
          <cell r="K538">
            <v>0.30592521878442558</v>
          </cell>
          <cell r="L538">
            <v>4.671346789232711E-2</v>
          </cell>
          <cell r="M538">
            <v>1.3432165936468657E-4</v>
          </cell>
          <cell r="N538">
            <v>1.4192432256277397E-4</v>
          </cell>
          <cell r="O538">
            <v>1.3254308658177381E-4</v>
          </cell>
        </row>
        <row r="539">
          <cell r="A539" t="str">
            <v>RHES-SHSTG-NGAHP</v>
          </cell>
          <cell r="B539" t="str">
            <v>VAR_fin</v>
          </cell>
          <cell r="C539" t="str">
            <v>RHES-SHANGAH</v>
          </cell>
          <cell r="F539">
            <v>1.0647036434358265E-4</v>
          </cell>
          <cell r="G539">
            <v>1.0811621120600751E-4</v>
          </cell>
          <cell r="H539">
            <v>0.47157514092669223</v>
          </cell>
          <cell r="I539">
            <v>0.72197870788154228</v>
          </cell>
          <cell r="J539">
            <v>0.62125426209900791</v>
          </cell>
          <cell r="K539">
            <v>0.30594843411792338</v>
          </cell>
          <cell r="L539">
            <v>4.6719063744610018E-2</v>
          </cell>
          <cell r="M539">
            <v>1.4509199221094708E-4</v>
          </cell>
          <cell r="N539">
            <v>1.4771839083972289E-4</v>
          </cell>
          <cell r="O539">
            <v>1.570885091279979E-4</v>
          </cell>
        </row>
        <row r="540">
          <cell r="A540" t="str">
            <v>RHES-SHSTG-NGAHP</v>
          </cell>
          <cell r="B540" t="str">
            <v>VAR_ncap</v>
          </cell>
          <cell r="C540" t="str">
            <v>-</v>
          </cell>
          <cell r="D540">
            <v>5.2241301008680004E-6</v>
          </cell>
          <cell r="E540">
            <v>5.4818946714499598E-6</v>
          </cell>
          <cell r="F540">
            <v>3.1893717042927998E-5</v>
          </cell>
          <cell r="G540">
            <v>1.47041824014059E-5</v>
          </cell>
          <cell r="H540">
            <v>5.98302710624036E-2</v>
          </cell>
          <cell r="I540">
            <v>3.6354384331587802E-2</v>
          </cell>
          <cell r="J540">
            <v>5.2754626916995398E-5</v>
          </cell>
          <cell r="K540">
            <v>8.8480765486979895E-5</v>
          </cell>
          <cell r="L540">
            <v>5.8326852461131398E-5</v>
          </cell>
          <cell r="M540">
            <v>3.5051989855608498E-5</v>
          </cell>
          <cell r="N540">
            <v>3.5318463798894299E-5</v>
          </cell>
          <cell r="O540">
            <v>4.0840672538149502E-5</v>
          </cell>
        </row>
        <row r="541">
          <cell r="A541" t="str">
            <v>RHES-SHSTG-NGAHP</v>
          </cell>
          <cell r="B541" t="str">
            <v>VAR_cap</v>
          </cell>
          <cell r="C541" t="str">
            <v>-</v>
          </cell>
          <cell r="D541">
            <v>5.2241301008680004E-6</v>
          </cell>
          <cell r="E541">
            <v>3.8375638398139979E-7</v>
          </cell>
          <cell r="F541">
            <v>2.9221993001827802E-5</v>
          </cell>
          <cell r="G541">
            <v>3.0463764603976002E-5</v>
          </cell>
          <cell r="H541">
            <v>5.9852029675351082E-2</v>
          </cell>
          <cell r="I541">
            <v>9.6183314038283133E-2</v>
          </cell>
          <cell r="J541">
            <v>9.6177812356641385E-2</v>
          </cell>
          <cell r="K541">
            <v>3.6353758776308656E-2</v>
          </cell>
          <cell r="L541">
            <v>5.5869463861627821E-3</v>
          </cell>
          <cell r="M541">
            <v>4.6254291126913993E-5</v>
          </cell>
          <cell r="N541">
            <v>4.6862054493346087E-5</v>
          </cell>
          <cell r="O541">
            <v>5.7421475104834196E-5</v>
          </cell>
        </row>
        <row r="542">
          <cell r="A542" t="str">
            <v>D-RHNS_SOLELC</v>
          </cell>
          <cell r="B542" t="str">
            <v>VAR_fout</v>
          </cell>
          <cell r="C542" t="str">
            <v>RHNS_ELC</v>
          </cell>
          <cell r="E542">
            <v>3.9898224457888446E-6</v>
          </cell>
          <cell r="F542">
            <v>2.8272991520149153E-4</v>
          </cell>
          <cell r="G542">
            <v>7.0089663400034778E-4</v>
          </cell>
          <cell r="H542">
            <v>7.0534500438096403E-4</v>
          </cell>
          <cell r="I542">
            <v>7.5721106890431621E-4</v>
          </cell>
          <cell r="J542">
            <v>7.9253173231085613E-4</v>
          </cell>
          <cell r="K542">
            <v>7.444704033784693E-4</v>
          </cell>
          <cell r="L542">
            <v>7.9924922322478634E-4</v>
          </cell>
          <cell r="M542">
            <v>7.8929787789592479E-4</v>
          </cell>
          <cell r="N542">
            <v>8.4919652534749639E-4</v>
          </cell>
          <cell r="O542">
            <v>8.7112628094287948E-4</v>
          </cell>
        </row>
        <row r="543">
          <cell r="A543" t="str">
            <v>D-RHNS_SOLELC</v>
          </cell>
          <cell r="B543" t="str">
            <v>VAR_fout</v>
          </cell>
          <cell r="C543" t="str">
            <v>ELC5</v>
          </cell>
          <cell r="E543">
            <v>3.9809584900429044E-6</v>
          </cell>
          <cell r="F543">
            <v>2.8503819664520488E-4</v>
          </cell>
          <cell r="G543">
            <v>7.1295638660595921E-4</v>
          </cell>
          <cell r="H543">
            <v>7.0528653701279302E-4</v>
          </cell>
          <cell r="I543">
            <v>7.533950107548494E-4</v>
          </cell>
          <cell r="J543">
            <v>7.8735291797219149E-4</v>
          </cell>
          <cell r="K543">
            <v>7.3237614427141542E-4</v>
          </cell>
          <cell r="L543">
            <v>7.9028263688608381E-4</v>
          </cell>
          <cell r="M543">
            <v>7.7438698961537354E-4</v>
          </cell>
          <cell r="N543">
            <v>8.3941299499185127E-4</v>
          </cell>
          <cell r="O543">
            <v>8.5625690624754512E-4</v>
          </cell>
        </row>
        <row r="544">
          <cell r="A544" t="str">
            <v>D-RHNS_SOLELC</v>
          </cell>
          <cell r="B544" t="str">
            <v>VAR_fin</v>
          </cell>
          <cell r="C544" t="str">
            <v>RHNS_SOL_ELC</v>
          </cell>
          <cell r="E544">
            <v>6.3868197501603351E-6</v>
          </cell>
          <cell r="F544">
            <v>5.6777845373730393E-4</v>
          </cell>
          <cell r="G544">
            <v>1.4138875152346071E-3</v>
          </cell>
          <cell r="H544">
            <v>1.4106315413937574E-3</v>
          </cell>
          <cell r="I544">
            <v>1.5106060796591658E-3</v>
          </cell>
          <cell r="J544">
            <v>1.5798846502830478E-3</v>
          </cell>
          <cell r="K544">
            <v>1.4768658048095724E-3</v>
          </cell>
          <cell r="L544">
            <v>1.5895513083612294E-3</v>
          </cell>
          <cell r="M544">
            <v>1.5636848675112986E-3</v>
          </cell>
          <cell r="N544">
            <v>1.6886095203393469E-3</v>
          </cell>
          <cell r="O544">
            <v>1.7273831871904245E-3</v>
          </cell>
        </row>
        <row r="545">
          <cell r="A545" t="str">
            <v>D-IHFO</v>
          </cell>
          <cell r="B545" t="str">
            <v>VAR_fout</v>
          </cell>
          <cell r="C545" t="str">
            <v>CO2</v>
          </cell>
          <cell r="D545">
            <v>213.78076776292201</v>
          </cell>
          <cell r="E545">
            <v>189.54101312051901</v>
          </cell>
          <cell r="F545">
            <v>0.18684354473783299</v>
          </cell>
          <cell r="G545">
            <v>2.7480698789581901E-2</v>
          </cell>
          <cell r="H545">
            <v>1.85598969182896E-2</v>
          </cell>
          <cell r="I545">
            <v>0.10470846528414</v>
          </cell>
          <cell r="J545">
            <v>6.9484585292439102E-2</v>
          </cell>
        </row>
        <row r="546">
          <cell r="A546" t="str">
            <v>D-IHFO</v>
          </cell>
          <cell r="B546" t="str">
            <v>VAR_fout</v>
          </cell>
          <cell r="C546" t="str">
            <v>IHFO</v>
          </cell>
          <cell r="D546">
            <v>2.7300049324955258</v>
          </cell>
          <cell r="E546">
            <v>2.4204604845607758</v>
          </cell>
          <cell r="F546">
            <v>2.3860135038195002E-3</v>
          </cell>
          <cell r="G546">
            <v>3.5093167654435777E-4</v>
          </cell>
          <cell r="H546">
            <v>2.3701201311864242E-4</v>
          </cell>
          <cell r="I546">
            <v>1.3371391154172638E-3</v>
          </cell>
          <cell r="J546">
            <v>8.8732612650699436E-4</v>
          </cell>
        </row>
        <row r="547">
          <cell r="A547" t="str">
            <v>D-IHFO</v>
          </cell>
          <cell r="B547" t="str">
            <v>VAR_fin</v>
          </cell>
          <cell r="C547" t="str">
            <v>HFO</v>
          </cell>
          <cell r="D547">
            <v>2.776373607310676</v>
          </cell>
          <cell r="E547">
            <v>2.4615715989677844</v>
          </cell>
          <cell r="F547">
            <v>2.4265395420497811E-3</v>
          </cell>
          <cell r="G547">
            <v>3.5689219207249163E-4</v>
          </cell>
          <cell r="H547">
            <v>2.4103762231544976E-4</v>
          </cell>
          <cell r="I547">
            <v>1.3598501984953186E-3</v>
          </cell>
          <cell r="J547">
            <v>9.0239721159011846E-4</v>
          </cell>
        </row>
        <row r="548">
          <cell r="A548" t="str">
            <v>RHEM-SHCONBR</v>
          </cell>
          <cell r="B548" t="str">
            <v>VAR_fout</v>
          </cell>
          <cell r="C548" t="str">
            <v>RHEM-SHCON</v>
          </cell>
          <cell r="F548">
            <v>1.1036614336782409E-4</v>
          </cell>
          <cell r="G548">
            <v>8.4608804616540103E-5</v>
          </cell>
          <cell r="H548">
            <v>1.5911162035727814E-4</v>
          </cell>
          <cell r="I548">
            <v>1.596590136361625E-4</v>
          </cell>
          <cell r="J548">
            <v>1.7549778341200485E-4</v>
          </cell>
          <cell r="K548">
            <v>4.1747176919191338E-4</v>
          </cell>
          <cell r="L548">
            <v>3.9387659400774705E-4</v>
          </cell>
          <cell r="M548">
            <v>4.2849996169930932E-4</v>
          </cell>
          <cell r="N548">
            <v>0.56902218722249853</v>
          </cell>
          <cell r="O548">
            <v>0.2561469501452851</v>
          </cell>
        </row>
        <row r="549">
          <cell r="A549" t="str">
            <v>RHEM-SHCONBR</v>
          </cell>
          <cell r="B549" t="str">
            <v>VAR_fin</v>
          </cell>
          <cell r="C549" t="str">
            <v>CON</v>
          </cell>
          <cell r="F549">
            <v>1.1036614336782409E-4</v>
          </cell>
          <cell r="G549">
            <v>8.4608804616540103E-5</v>
          </cell>
          <cell r="H549">
            <v>1.5911162035727814E-4</v>
          </cell>
          <cell r="I549">
            <v>1.596590136361625E-4</v>
          </cell>
          <cell r="J549">
            <v>1.7549778341200485E-4</v>
          </cell>
          <cell r="K549">
            <v>4.1747176919191338E-4</v>
          </cell>
          <cell r="L549">
            <v>3.9387659400774705E-4</v>
          </cell>
          <cell r="M549">
            <v>4.2849996169930932E-4</v>
          </cell>
          <cell r="N549">
            <v>0.56902218722249853</v>
          </cell>
          <cell r="O549">
            <v>0.2561469501452851</v>
          </cell>
        </row>
        <row r="550">
          <cell r="A550" t="str">
            <v>RHEM-SHCONBR</v>
          </cell>
          <cell r="B550" t="str">
            <v>VAR_ncap</v>
          </cell>
          <cell r="C550" t="str">
            <v>-</v>
          </cell>
          <cell r="D550">
            <v>1.56638954328503E-8</v>
          </cell>
          <cell r="E550">
            <v>2.8898456421089299E-8</v>
          </cell>
          <cell r="F550">
            <v>4.5834988689800603E-6</v>
          </cell>
          <cell r="G550">
            <v>9.8721355487804996E-8</v>
          </cell>
          <cell r="H550">
            <v>4.2155816283373298E-6</v>
          </cell>
          <cell r="I550">
            <v>1.65564444109756E-7</v>
          </cell>
          <cell r="J550">
            <v>4.6860137425496698E-7</v>
          </cell>
          <cell r="K550">
            <v>1.51994605514948E-5</v>
          </cell>
          <cell r="L550">
            <v>1.0031345007323301E-6</v>
          </cell>
          <cell r="M550">
            <v>1.85173746012784E-7</v>
          </cell>
          <cell r="N550">
            <v>4.0157131373996797E-2</v>
          </cell>
          <cell r="O550">
            <v>5.4742043777124001E-8</v>
          </cell>
        </row>
        <row r="551">
          <cell r="A551" t="str">
            <v>RHEM-SHCONBR</v>
          </cell>
          <cell r="B551" t="str">
            <v>VAR_cap</v>
          </cell>
          <cell r="C551" t="str">
            <v>-</v>
          </cell>
          <cell r="D551">
            <v>1.56638954328503E-8</v>
          </cell>
          <cell r="E551">
            <v>-3.8594195479097442E-7</v>
          </cell>
          <cell r="F551">
            <v>4.5875975910822894E-6</v>
          </cell>
          <cell r="G551">
            <v>4.6804325034598609E-6</v>
          </cell>
          <cell r="H551">
            <v>8.8496206719646461E-6</v>
          </cell>
          <cell r="I551">
            <v>8.9415031453433496E-6</v>
          </cell>
          <cell r="J551">
            <v>9.4025267276610205E-6</v>
          </cell>
          <cell r="K551">
            <v>2.4436980593912969E-5</v>
          </cell>
          <cell r="L551">
            <v>2.5563322973651603E-5</v>
          </cell>
          <cell r="M551">
            <v>2.5358307034492059E-5</v>
          </cell>
          <cell r="N551">
            <v>4.0182853886436103E-2</v>
          </cell>
          <cell r="O551">
            <v>4.0183068659126339E-2</v>
          </cell>
        </row>
        <row r="552">
          <cell r="A552" t="str">
            <v>RHEM-SHSOLBR</v>
          </cell>
          <cell r="B552" t="str">
            <v>VAR_fout</v>
          </cell>
          <cell r="C552" t="str">
            <v>RHEM-SHASOL</v>
          </cell>
          <cell r="D552">
            <v>0.40801584117249884</v>
          </cell>
          <cell r="E552">
            <v>0.47087570611799195</v>
          </cell>
          <cell r="F552">
            <v>0.47067678208790653</v>
          </cell>
          <cell r="G552">
            <v>0.47077274147284881</v>
          </cell>
          <cell r="H552">
            <v>0.44349317272470368</v>
          </cell>
          <cell r="I552">
            <v>0.46958851158062626</v>
          </cell>
          <cell r="J552">
            <v>0.46462134111299935</v>
          </cell>
          <cell r="K552">
            <v>1.4097158225829691</v>
          </cell>
          <cell r="L552">
            <v>1.4554135651056102</v>
          </cell>
          <cell r="M552">
            <v>1.4473993390621729</v>
          </cell>
          <cell r="N552">
            <v>1.4735456553910731</v>
          </cell>
          <cell r="O552">
            <v>0.90192047769206907</v>
          </cell>
        </row>
        <row r="553">
          <cell r="A553" t="str">
            <v>RHEM-SHSOLBR</v>
          </cell>
          <cell r="B553" t="str">
            <v>VAR_fin</v>
          </cell>
          <cell r="C553" t="str">
            <v>SOL</v>
          </cell>
          <cell r="D553">
            <v>0.40801584117249884</v>
          </cell>
          <cell r="E553">
            <v>0.47087570611799195</v>
          </cell>
          <cell r="F553">
            <v>0.47067678208790653</v>
          </cell>
          <cell r="G553">
            <v>0.47077274147284881</v>
          </cell>
          <cell r="H553">
            <v>0.44349317272470368</v>
          </cell>
          <cell r="I553">
            <v>0.46958851158062626</v>
          </cell>
          <cell r="J553">
            <v>0.46462134111299935</v>
          </cell>
          <cell r="K553">
            <v>1.4097158225829691</v>
          </cell>
          <cell r="L553">
            <v>1.4554135651056102</v>
          </cell>
          <cell r="M553">
            <v>1.4473993390621729</v>
          </cell>
          <cell r="N553">
            <v>1.4735456553910731</v>
          </cell>
          <cell r="O553">
            <v>0.90192047769206907</v>
          </cell>
        </row>
        <row r="554">
          <cell r="A554" t="str">
            <v>RHEM-SHSOLBR</v>
          </cell>
          <cell r="B554" t="str">
            <v>VAR_ncap</v>
          </cell>
          <cell r="C554" t="str">
            <v>-</v>
          </cell>
          <cell r="D554">
            <v>1.83705913405804E-5</v>
          </cell>
          <cell r="E554">
            <v>9.12137781117002E-3</v>
          </cell>
          <cell r="F554">
            <v>7.2602889730457803E-7</v>
          </cell>
          <cell r="G554">
            <v>1.71458337935812E-6</v>
          </cell>
          <cell r="H554">
            <v>4.8351218312953803E-2</v>
          </cell>
          <cell r="I554">
            <v>2.0048141375984801E-2</v>
          </cell>
          <cell r="J554">
            <v>5.8863411690324096E-6</v>
          </cell>
          <cell r="K554">
            <v>0.25294521465241698</v>
          </cell>
          <cell r="L554">
            <v>2.6673426503866199E-2</v>
          </cell>
          <cell r="M554">
            <v>3.08919682452952E-3</v>
          </cell>
          <cell r="N554">
            <v>0.22304694910175199</v>
          </cell>
          <cell r="O554">
            <v>6.3020052335440099E-2</v>
          </cell>
        </row>
        <row r="555">
          <cell r="A555" t="str">
            <v>RHEM-SHSOLBR</v>
          </cell>
          <cell r="B555" t="str">
            <v>VAR_cap</v>
          </cell>
          <cell r="C555" t="str">
            <v>-</v>
          </cell>
          <cell r="D555">
            <v>5.9273292008378879E-2</v>
          </cell>
          <cell r="E555">
            <v>6.8394669819548906E-2</v>
          </cell>
          <cell r="F555">
            <v>6.8395395848446214E-2</v>
          </cell>
          <cell r="G555">
            <v>6.8397110431825572E-2</v>
          </cell>
          <cell r="H555">
            <v>6.8398550746555598E-2</v>
          </cell>
          <cell r="I555">
            <v>6.8400900542060106E-2</v>
          </cell>
          <cell r="J555">
            <v>6.84052460301076E-2</v>
          </cell>
          <cell r="K555">
            <v>0.27299924236957102</v>
          </cell>
          <cell r="L555">
            <v>0.28270422626094599</v>
          </cell>
          <cell r="M555">
            <v>0.282707837980813</v>
          </cell>
          <cell r="N555">
            <v>0.28915587395895198</v>
          </cell>
          <cell r="O555">
            <v>0.28915619826172101</v>
          </cell>
        </row>
        <row r="556">
          <cell r="A556" t="str">
            <v>SCOM-SHH2BR</v>
          </cell>
          <cell r="B556" t="str">
            <v>VAR_fout</v>
          </cell>
          <cell r="C556" t="str">
            <v>SCOM-SHH2B</v>
          </cell>
          <cell r="G556">
            <v>6.109278569078262E-4</v>
          </cell>
          <cell r="H556">
            <v>5.471486976717975E-2</v>
          </cell>
          <cell r="I556">
            <v>0.50222022615652651</v>
          </cell>
          <cell r="J556">
            <v>1.5266489878650427</v>
          </cell>
          <cell r="K556">
            <v>1.6185152150870827</v>
          </cell>
          <cell r="L556">
            <v>1.5942310924908003</v>
          </cell>
          <cell r="M556">
            <v>0.52974611697899499</v>
          </cell>
          <cell r="N556">
            <v>0.29691045135341748</v>
          </cell>
          <cell r="O556">
            <v>0.11482139276516516</v>
          </cell>
        </row>
        <row r="557">
          <cell r="A557" t="str">
            <v>SCOM-SHH2BR</v>
          </cell>
          <cell r="B557" t="str">
            <v>VAR_fin</v>
          </cell>
          <cell r="C557" t="str">
            <v>RSH2</v>
          </cell>
          <cell r="G557">
            <v>6.4524964662174777E-4</v>
          </cell>
          <cell r="H557">
            <v>5.7788738855223454E-2</v>
          </cell>
          <cell r="I557">
            <v>0.53043484560352161</v>
          </cell>
          <cell r="J557">
            <v>1.6124157849361127</v>
          </cell>
          <cell r="K557">
            <v>1.7094430361593913</v>
          </cell>
          <cell r="L557">
            <v>1.6837946370127557</v>
          </cell>
          <cell r="M557">
            <v>0.55950713478680392</v>
          </cell>
          <cell r="N557">
            <v>0.31359081378900266</v>
          </cell>
          <cell r="O557">
            <v>0.12127203280815205</v>
          </cell>
        </row>
        <row r="558">
          <cell r="A558" t="str">
            <v>SCOM-SHH2BR</v>
          </cell>
          <cell r="B558" t="str">
            <v>VAR_ncap</v>
          </cell>
          <cell r="C558" t="str">
            <v>-</v>
          </cell>
          <cell r="G558">
            <v>7.7910656962596904E-5</v>
          </cell>
          <cell r="H558">
            <v>4.3575731446575897E-3</v>
          </cell>
          <cell r="I558">
            <v>3.99030337736812E-2</v>
          </cell>
          <cell r="J558">
            <v>7.6411920743924305E-2</v>
          </cell>
          <cell r="K558">
            <v>3.67868811710318E-2</v>
          </cell>
          <cell r="L558">
            <v>3.50709964704701E-2</v>
          </cell>
          <cell r="M558">
            <v>9.7992097497109696E-6</v>
          </cell>
          <cell r="N558">
            <v>2.99701890330993E-5</v>
          </cell>
          <cell r="O558">
            <v>1.0976386060476699E-2</v>
          </cell>
        </row>
        <row r="559">
          <cell r="A559" t="str">
            <v>SCOM-SHH2BR</v>
          </cell>
          <cell r="B559" t="str">
            <v>VAR_cap</v>
          </cell>
          <cell r="C559" t="str">
            <v>-</v>
          </cell>
          <cell r="G559">
            <v>7.7910656962596904E-5</v>
          </cell>
          <cell r="H559">
            <v>4.4349286497541284E-3</v>
          </cell>
          <cell r="I559">
            <v>4.4322544742093156E-2</v>
          </cell>
          <cell r="J559">
            <v>0.12067061185545401</v>
          </cell>
          <cell r="K559">
            <v>0.15309903408830952</v>
          </cell>
          <cell r="L559">
            <v>0.14427473991258399</v>
          </cell>
          <cell r="M559">
            <v>7.1860239474988624E-2</v>
          </cell>
          <cell r="N559">
            <v>3.0502718806017789E-2</v>
          </cell>
          <cell r="O559">
            <v>1.1013845945694977E-2</v>
          </cell>
        </row>
        <row r="560">
          <cell r="A560" t="str">
            <v>ITOT-SWHCONBR1</v>
          </cell>
          <cell r="B560" t="str">
            <v>VAR_fout</v>
          </cell>
          <cell r="C560" t="str">
            <v>ITOT-ELS</v>
          </cell>
          <cell r="E560">
            <v>0.85059652486053472</v>
          </cell>
          <cell r="F560">
            <v>0.85059789401191199</v>
          </cell>
          <cell r="G560">
            <v>0.97002792902472257</v>
          </cell>
          <cell r="H560">
            <v>0.97003307503335245</v>
          </cell>
          <cell r="I560">
            <v>0.96658941498008621</v>
          </cell>
          <cell r="J560">
            <v>0.96196321100983384</v>
          </cell>
          <cell r="K560">
            <v>0.96994806981626469</v>
          </cell>
          <cell r="L560">
            <v>0.97002268571276573</v>
          </cell>
          <cell r="M560">
            <v>0.97001569318521241</v>
          </cell>
          <cell r="N560">
            <v>0.97001924490451175</v>
          </cell>
          <cell r="O560">
            <v>0.96998494876226826</v>
          </cell>
        </row>
        <row r="561">
          <cell r="A561" t="str">
            <v>ITOT-SWHCONBR1</v>
          </cell>
          <cell r="B561" t="str">
            <v>VAR_fout</v>
          </cell>
          <cell r="C561" t="str">
            <v>ITOT-SWHC</v>
          </cell>
          <cell r="E561">
            <v>4.0436088177961036</v>
          </cell>
          <cell r="F561">
            <v>4.0436153265372283</v>
          </cell>
          <cell r="G561">
            <v>4.611367872630308</v>
          </cell>
          <cell r="H561">
            <v>4.6113923359866336</v>
          </cell>
          <cell r="I561">
            <v>4.5950216905044359</v>
          </cell>
          <cell r="J561">
            <v>4.5730294078883045</v>
          </cell>
          <cell r="K561">
            <v>4.6109882338826056</v>
          </cell>
          <cell r="L561">
            <v>4.6113429467085094</v>
          </cell>
          <cell r="M561">
            <v>4.6113097052770575</v>
          </cell>
          <cell r="N561">
            <v>4.6113265896200586</v>
          </cell>
          <cell r="O561">
            <v>4.6111635508829592</v>
          </cell>
        </row>
        <row r="562">
          <cell r="A562" t="str">
            <v>ITOT-SWHCONBR1</v>
          </cell>
          <cell r="B562" t="str">
            <v>VAR_fin</v>
          </cell>
          <cell r="C562" t="str">
            <v>CON</v>
          </cell>
          <cell r="E562">
            <v>4.8942053426566385</v>
          </cell>
          <cell r="F562">
            <v>4.8942132205491413</v>
          </cell>
          <cell r="G562">
            <v>5.5813958016550238</v>
          </cell>
          <cell r="H562">
            <v>5.581425411019989</v>
          </cell>
          <cell r="I562">
            <v>5.5616111054845208</v>
          </cell>
          <cell r="J562">
            <v>5.5349926188981327</v>
          </cell>
          <cell r="K562">
            <v>5.5809363036988726</v>
          </cell>
          <cell r="L562">
            <v>5.581365632421277</v>
          </cell>
          <cell r="M562">
            <v>5.5813253984622726</v>
          </cell>
          <cell r="N562">
            <v>5.5813458345245737</v>
          </cell>
          <cell r="O562">
            <v>5.5811484996452307</v>
          </cell>
        </row>
        <row r="563">
          <cell r="A563" t="str">
            <v>ITOT-SWHCONBR1</v>
          </cell>
          <cell r="B563" t="str">
            <v>VAR_ncap</v>
          </cell>
          <cell r="C563" t="str">
            <v>-</v>
          </cell>
          <cell r="E563">
            <v>0.26616549694754199</v>
          </cell>
          <cell r="F563">
            <v>1.60438639167729E-6</v>
          </cell>
          <cell r="G563">
            <v>3.7367678161252103E-2</v>
          </cell>
          <cell r="H563">
            <v>0.12980094381347099</v>
          </cell>
          <cell r="I563">
            <v>0.14240386376073899</v>
          </cell>
          <cell r="J563">
            <v>2.8827730395121799E-2</v>
          </cell>
          <cell r="K563">
            <v>0.132306132819968</v>
          </cell>
          <cell r="L563">
            <v>0.124342202162926</v>
          </cell>
          <cell r="M563">
            <v>4.6887002154066597E-2</v>
          </cell>
          <cell r="N563">
            <v>0.14829159715126999</v>
          </cell>
          <cell r="O563">
            <v>0.10835229049496201</v>
          </cell>
        </row>
        <row r="564">
          <cell r="A564" t="str">
            <v>ITOT-SWHCONBR1</v>
          </cell>
          <cell r="B564" t="str">
            <v>VAR_cap</v>
          </cell>
          <cell r="C564" t="str">
            <v>-</v>
          </cell>
          <cell r="E564">
            <v>0.26616549694754199</v>
          </cell>
          <cell r="F564">
            <v>0.26616710133393401</v>
          </cell>
          <cell r="G564">
            <v>0.30353477949518598</v>
          </cell>
          <cell r="H564">
            <v>0.30353846818770702</v>
          </cell>
          <cell r="I564">
            <v>0.30246373923894299</v>
          </cell>
          <cell r="J564">
            <v>0.30103253796933199</v>
          </cell>
          <cell r="K564">
            <v>0.30353772697582898</v>
          </cell>
          <cell r="L564">
            <v>0.30353745726231202</v>
          </cell>
          <cell r="M564">
            <v>0.30353533713696002</v>
          </cell>
          <cell r="N564">
            <v>0.30353693779937202</v>
          </cell>
          <cell r="O564">
            <v>0.30353088980029902</v>
          </cell>
        </row>
        <row r="565">
          <cell r="A565" t="str">
            <v>SCOM-SHLTHCHPWOD</v>
          </cell>
          <cell r="B565" t="str">
            <v>VAR_fout</v>
          </cell>
          <cell r="C565" t="str">
            <v>SCOM-SHLTHC-WOD</v>
          </cell>
          <cell r="G565">
            <v>8.5917473202959253E-4</v>
          </cell>
          <cell r="H565">
            <v>8.1653166587755926E-4</v>
          </cell>
          <cell r="I565">
            <v>7.2780870027363571E-3</v>
          </cell>
          <cell r="J565">
            <v>6.1513417154726788E-3</v>
          </cell>
          <cell r="K565">
            <v>3.8184729409856464E-3</v>
          </cell>
          <cell r="L565">
            <v>5.6120543779115978E-3</v>
          </cell>
          <cell r="M565">
            <v>2.8483301054885728E-3</v>
          </cell>
          <cell r="N565">
            <v>2.2093414445225482E-3</v>
          </cell>
          <cell r="O565">
            <v>4.2140793415815008E-3</v>
          </cell>
        </row>
        <row r="566">
          <cell r="A566" t="str">
            <v>SCOM-SHLTHCHPWOD</v>
          </cell>
          <cell r="B566" t="str">
            <v>VAR_fin</v>
          </cell>
          <cell r="C566" t="str">
            <v>SCOM_LTH_CHPWOD_ON</v>
          </cell>
          <cell r="G566">
            <v>8.6785326467635595E-4</v>
          </cell>
          <cell r="H566">
            <v>8.2477946048238246E-4</v>
          </cell>
          <cell r="I566">
            <v>7.3516030330670291E-3</v>
          </cell>
          <cell r="J566">
            <v>6.213476480275433E-3</v>
          </cell>
          <cell r="K566">
            <v>3.8570433747329774E-3</v>
          </cell>
          <cell r="L566">
            <v>5.6687417958703025E-3</v>
          </cell>
          <cell r="M566">
            <v>2.8771011166551243E-3</v>
          </cell>
          <cell r="N566">
            <v>2.2316580247702497E-3</v>
          </cell>
          <cell r="O566">
            <v>4.2566457995772706E-3</v>
          </cell>
        </row>
        <row r="567">
          <cell r="A567" t="str">
            <v>SCOM-SHLTHCHPWOD</v>
          </cell>
          <cell r="B567" t="str">
            <v>VAR_fin</v>
          </cell>
          <cell r="C567" t="str">
            <v>SCOMLTHCHPC</v>
          </cell>
          <cell r="G567">
            <v>8.5917473202959253E-4</v>
          </cell>
          <cell r="H567">
            <v>8.1653166587755926E-4</v>
          </cell>
          <cell r="I567">
            <v>7.2780870027363571E-3</v>
          </cell>
          <cell r="J567">
            <v>6.1513417154726788E-3</v>
          </cell>
          <cell r="K567">
            <v>3.8184729409856464E-3</v>
          </cell>
          <cell r="L567">
            <v>5.6120543779115978E-3</v>
          </cell>
          <cell r="M567">
            <v>2.8483301054885728E-3</v>
          </cell>
          <cell r="N567">
            <v>2.2093414445225482E-3</v>
          </cell>
          <cell r="O567">
            <v>4.2140793415815008E-3</v>
          </cell>
        </row>
        <row r="568">
          <cell r="A568" t="str">
            <v>SCOM-SHLTHCHPWOD</v>
          </cell>
          <cell r="B568" t="str">
            <v>VAR_ncap</v>
          </cell>
          <cell r="C568" t="str">
            <v>-</v>
          </cell>
          <cell r="G568">
            <v>1.06332482762084E-4</v>
          </cell>
          <cell r="H568">
            <v>7.8574011410517005E-5</v>
          </cell>
          <cell r="I568">
            <v>5.1324280764266999E-4</v>
          </cell>
          <cell r="J568">
            <v>3.3036433926132599E-4</v>
          </cell>
          <cell r="K568">
            <v>3.037020321998E-4</v>
          </cell>
          <cell r="L568">
            <v>2.9997284304676398E-4</v>
          </cell>
          <cell r="M568">
            <v>2.3266028350717901E-4</v>
          </cell>
          <cell r="N568">
            <v>1.6516504333981201E-4</v>
          </cell>
          <cell r="O568">
            <v>4.08331713853613E-4</v>
          </cell>
        </row>
        <row r="569">
          <cell r="A569" t="str">
            <v>SCOM-SHLTHCHPWOD</v>
          </cell>
          <cell r="B569" t="str">
            <v>VAR_cap</v>
          </cell>
          <cell r="C569" t="str">
            <v>-</v>
          </cell>
          <cell r="G569">
            <v>1.06332482762084E-4</v>
          </cell>
          <cell r="H569">
            <v>1.0420591125221889E-4</v>
          </cell>
          <cell r="I569">
            <v>5.6218741871573203E-4</v>
          </cell>
          <cell r="J569">
            <v>4.8176612206672696E-4</v>
          </cell>
          <cell r="K569">
            <v>4.4234004646475495E-4</v>
          </cell>
          <cell r="L569">
            <v>4.3902602760734601E-4</v>
          </cell>
          <cell r="M569">
            <v>3.5992796467089304E-4</v>
          </cell>
          <cell r="N569">
            <v>2.6251074027676299E-4</v>
          </cell>
          <cell r="O569">
            <v>5.1403408352773303E-4</v>
          </cell>
        </row>
        <row r="570">
          <cell r="A570" t="str">
            <v>SCOM-SHSTG-NGAHP</v>
          </cell>
          <cell r="B570" t="str">
            <v>VAR_fout</v>
          </cell>
          <cell r="C570" t="str">
            <v>SCOM-SHANGAH</v>
          </cell>
          <cell r="D570">
            <v>5.3666122330818053E-5</v>
          </cell>
          <cell r="E570">
            <v>1.0908928318494801E-4</v>
          </cell>
          <cell r="F570">
            <v>1.6243010444796115E-3</v>
          </cell>
          <cell r="G570">
            <v>1.3453216565319946E-3</v>
          </cell>
          <cell r="H570">
            <v>8.7558328413477899E-3</v>
          </cell>
          <cell r="I570">
            <v>7.4904874673446791E-3</v>
          </cell>
          <cell r="J570">
            <v>0.25441250064552068</v>
          </cell>
          <cell r="K570">
            <v>7.3349589404217444E-2</v>
          </cell>
          <cell r="L570">
            <v>5.0232489698037473E-2</v>
          </cell>
          <cell r="M570">
            <v>5.5592177536350894E-2</v>
          </cell>
          <cell r="N570">
            <v>4.1043803852505778E-2</v>
          </cell>
          <cell r="O570">
            <v>0.76145438937355403</v>
          </cell>
        </row>
        <row r="571">
          <cell r="A571" t="str">
            <v>SCOM-SHSTG-NGAHP</v>
          </cell>
          <cell r="B571" t="str">
            <v>VAR_fin</v>
          </cell>
          <cell r="C571" t="str">
            <v>SCOM-SHANGAH</v>
          </cell>
          <cell r="D571">
            <v>5.3666122330818053E-5</v>
          </cell>
          <cell r="E571">
            <v>1.0908928318494801E-4</v>
          </cell>
          <cell r="F571">
            <v>2.0907468561291958E-3</v>
          </cell>
          <cell r="G571">
            <v>1.676246452950124E-3</v>
          </cell>
          <cell r="H571">
            <v>1.0609253068942151E-2</v>
          </cell>
          <cell r="I571">
            <v>8.8167696773138043E-3</v>
          </cell>
          <cell r="J571">
            <v>0.29076640736667259</v>
          </cell>
          <cell r="K571">
            <v>8.1501708246586785E-2</v>
          </cell>
          <cell r="L571">
            <v>5.582548715223528E-2</v>
          </cell>
          <cell r="M571">
            <v>6.1782644554677017E-2</v>
          </cell>
          <cell r="N571">
            <v>4.5631501064386001E-2</v>
          </cell>
          <cell r="O571">
            <v>0.84608957103411853</v>
          </cell>
        </row>
        <row r="572">
          <cell r="A572" t="str">
            <v>SCOM-SHSTG-NGAHP</v>
          </cell>
          <cell r="B572" t="str">
            <v>VAR_ncap</v>
          </cell>
          <cell r="C572" t="str">
            <v>-</v>
          </cell>
          <cell r="D572">
            <v>7.9412715181319499E-4</v>
          </cell>
          <cell r="E572">
            <v>5.9003461447452303E-6</v>
          </cell>
          <cell r="F572">
            <v>2.8035387630546702E-5</v>
          </cell>
          <cell r="G572">
            <v>1.92431149746728E-5</v>
          </cell>
          <cell r="H572">
            <v>7.3535969907638698E-3</v>
          </cell>
          <cell r="I572">
            <v>7.9387012591468197E-3</v>
          </cell>
          <cell r="J572">
            <v>8.4612036000623492E-3</v>
          </cell>
          <cell r="K572">
            <v>2.85823846710775E-4</v>
          </cell>
          <cell r="L572">
            <v>2.3670232851169801E-2</v>
          </cell>
          <cell r="M572">
            <v>2.5648996685720699E-2</v>
          </cell>
          <cell r="N572">
            <v>2.6284167030989101E-2</v>
          </cell>
          <cell r="O572">
            <v>2.7453339060602398E-2</v>
          </cell>
        </row>
        <row r="573">
          <cell r="A573" t="str">
            <v>SCOM-SHSTG-NGAHP</v>
          </cell>
          <cell r="B573" t="str">
            <v>VAR_cap</v>
          </cell>
          <cell r="C573" t="str">
            <v>-</v>
          </cell>
          <cell r="D573">
            <v>7.9412715181319499E-4</v>
          </cell>
          <cell r="E573">
            <v>7.5456284036979704E-6</v>
          </cell>
          <cell r="F573">
            <v>2.9775250576855061E-5</v>
          </cell>
          <cell r="G573">
            <v>3.1838012112730052E-5</v>
          </cell>
          <cell r="H573">
            <v>7.3717736210792357E-3</v>
          </cell>
          <cell r="I573">
            <v>1.5284543970743627E-2</v>
          </cell>
          <cell r="J573">
            <v>2.3706514955331891E-2</v>
          </cell>
          <cell r="K573">
            <v>1.6362946392530039E-2</v>
          </cell>
          <cell r="L573">
            <v>3.2282390583246424E-2</v>
          </cell>
          <cell r="M573">
            <v>4.9426139053166784E-2</v>
          </cell>
          <cell r="N573">
            <v>6.791052451036958E-2</v>
          </cell>
          <cell r="O573">
            <v>7.9122141903858439E-2</v>
          </cell>
        </row>
        <row r="574">
          <cell r="A574" t="str">
            <v>ITOT-SWHCONBR2</v>
          </cell>
          <cell r="B574" t="str">
            <v>VAR_fout</v>
          </cell>
          <cell r="C574" t="str">
            <v>ITOT-ELS</v>
          </cell>
          <cell r="G574">
            <v>3.4696478469046647E-4</v>
          </cell>
          <cell r="H574">
            <v>0.88011349891089952</v>
          </cell>
          <cell r="I574">
            <v>0.8801078233097237</v>
          </cell>
          <cell r="J574">
            <v>0.87999631694046854</v>
          </cell>
          <cell r="K574">
            <v>0.83873660544723527</v>
          </cell>
          <cell r="L574">
            <v>0.88011549562970226</v>
          </cell>
          <cell r="M574">
            <v>0.87987939574508678</v>
          </cell>
          <cell r="N574">
            <v>0.8800778276721366</v>
          </cell>
          <cell r="O574">
            <v>0.87941518243521266</v>
          </cell>
        </row>
        <row r="575">
          <cell r="A575" t="str">
            <v>ITOT-SWHCONBR2</v>
          </cell>
          <cell r="B575" t="str">
            <v>VAR_fout</v>
          </cell>
          <cell r="C575" t="str">
            <v>ITOT-SWHC</v>
          </cell>
          <cell r="G575">
            <v>5.3634115800778607E-4</v>
          </cell>
          <cell r="H575">
            <v>1.3604870407965843</v>
          </cell>
          <cell r="I575">
            <v>1.3604782674033145</v>
          </cell>
          <cell r="J575">
            <v>1.3603058998955719</v>
          </cell>
          <cell r="K575">
            <v>1.2965262818542471</v>
          </cell>
          <cell r="L575">
            <v>1.3604901273417389</v>
          </cell>
          <cell r="M575">
            <v>1.3601251621028805</v>
          </cell>
          <cell r="N575">
            <v>1.3604318998879095</v>
          </cell>
          <cell r="O575">
            <v>1.3594075771629472</v>
          </cell>
        </row>
        <row r="576">
          <cell r="A576" t="str">
            <v>ITOT-SWHCONBR2</v>
          </cell>
          <cell r="B576" t="str">
            <v>VAR_fin</v>
          </cell>
          <cell r="C576" t="str">
            <v>CON</v>
          </cell>
          <cell r="G576">
            <v>8.833059426982525E-4</v>
          </cell>
          <cell r="H576">
            <v>2.2406005397074829</v>
          </cell>
          <cell r="I576">
            <v>2.2405860907130375</v>
          </cell>
          <cell r="J576">
            <v>2.2403022168360396</v>
          </cell>
          <cell r="K576">
            <v>2.1352628873014821</v>
          </cell>
          <cell r="L576">
            <v>2.2406056229714424</v>
          </cell>
          <cell r="M576">
            <v>2.2400045578479686</v>
          </cell>
          <cell r="N576">
            <v>2.240509727560045</v>
          </cell>
          <cell r="O576">
            <v>2.2388227595981616</v>
          </cell>
        </row>
        <row r="577">
          <cell r="A577" t="str">
            <v>ITOT-SWHCONBR2</v>
          </cell>
          <cell r="B577" t="str">
            <v>VAR_ncap</v>
          </cell>
          <cell r="C577" t="str">
            <v>-</v>
          </cell>
          <cell r="G577">
            <v>4.7696811927613499E-5</v>
          </cell>
          <cell r="H577">
            <v>0.121808428090662</v>
          </cell>
          <cell r="I577">
            <v>8.3079552931887903E-6</v>
          </cell>
          <cell r="J577">
            <v>4.0208179294906001E-5</v>
          </cell>
          <cell r="K577">
            <v>0.11610457056090701</v>
          </cell>
          <cell r="L577">
            <v>5.7150330732192896E-3</v>
          </cell>
          <cell r="M577">
            <v>4.4279466473623301E-6</v>
          </cell>
          <cell r="N577">
            <v>9.7379006741059398E-2</v>
          </cell>
          <cell r="O577">
            <v>2.43821273158004E-2</v>
          </cell>
        </row>
        <row r="578">
          <cell r="A578" t="str">
            <v>ITOT-SWHCONBR2</v>
          </cell>
          <cell r="B578" t="str">
            <v>VAR_cap</v>
          </cell>
          <cell r="C578" t="str">
            <v>-</v>
          </cell>
          <cell r="G578">
            <v>4.7696811927613499E-5</v>
          </cell>
          <cell r="H578">
            <v>0.12185612490259</v>
          </cell>
          <cell r="I578">
            <v>0.121855358689211</v>
          </cell>
          <cell r="J578">
            <v>0.12185694422524999</v>
          </cell>
          <cell r="K578">
            <v>0.116153086695495</v>
          </cell>
          <cell r="L578">
            <v>0.12185576096468601</v>
          </cell>
          <cell r="M578">
            <v>0.121824031580773</v>
          </cell>
          <cell r="N578">
            <v>0.121851388873094</v>
          </cell>
          <cell r="O578">
            <v>0.12176556200350699</v>
          </cell>
        </row>
        <row r="579">
          <cell r="A579" t="str">
            <v>RHES-SHCONBR1</v>
          </cell>
          <cell r="B579" t="str">
            <v>VAR_fout</v>
          </cell>
          <cell r="C579" t="str">
            <v>RHES-SHCON</v>
          </cell>
          <cell r="D579">
            <v>0.56348025739154106</v>
          </cell>
          <cell r="E579">
            <v>1.1276971350938043</v>
          </cell>
          <cell r="F579">
            <v>1.1275379882050973</v>
          </cell>
          <cell r="G579">
            <v>2.4025935317997114</v>
          </cell>
          <cell r="H579">
            <v>4.070493331113056</v>
          </cell>
          <cell r="I579">
            <v>6.1314060012767237</v>
          </cell>
          <cell r="J579">
            <v>6.1313631700075328</v>
          </cell>
          <cell r="K579">
            <v>6.4141958563221335</v>
          </cell>
          <cell r="L579">
            <v>6.4142417975647428</v>
          </cell>
          <cell r="M579">
            <v>6.4142596084149668</v>
          </cell>
          <cell r="N579">
            <v>6.4141803900212642</v>
          </cell>
          <cell r="O579">
            <v>4.3761956920301905</v>
          </cell>
        </row>
        <row r="580">
          <cell r="A580" t="str">
            <v>RHES-SHCONBR1</v>
          </cell>
          <cell r="B580" t="str">
            <v>VAR_fin</v>
          </cell>
          <cell r="C580" t="str">
            <v>CON</v>
          </cell>
          <cell r="D580">
            <v>0.56348025739154106</v>
          </cell>
          <cell r="E580">
            <v>1.1276971350938043</v>
          </cell>
          <cell r="F580">
            <v>1.1275379882050973</v>
          </cell>
          <cell r="G580">
            <v>2.4025935317997114</v>
          </cell>
          <cell r="H580">
            <v>4.070493331113056</v>
          </cell>
          <cell r="I580">
            <v>6.1314060012767237</v>
          </cell>
          <cell r="J580">
            <v>6.1313631700075328</v>
          </cell>
          <cell r="K580">
            <v>6.4141958563221335</v>
          </cell>
          <cell r="L580">
            <v>6.4142417975647428</v>
          </cell>
          <cell r="M580">
            <v>6.4142596084149668</v>
          </cell>
          <cell r="N580">
            <v>6.4141803900212642</v>
          </cell>
          <cell r="O580">
            <v>4.3761956920301905</v>
          </cell>
        </row>
        <row r="581">
          <cell r="A581" t="str">
            <v>RHES-SHCONBR1</v>
          </cell>
          <cell r="B581" t="str">
            <v>VAR_ncap</v>
          </cell>
          <cell r="C581" t="str">
            <v>-</v>
          </cell>
          <cell r="D581">
            <v>4.5549879532493599E-2</v>
          </cell>
          <cell r="E581">
            <v>4.5549876421327101E-2</v>
          </cell>
          <cell r="F581">
            <v>2.8696923146874898E-7</v>
          </cell>
          <cell r="G581">
            <v>0.103005086117929</v>
          </cell>
          <cell r="H581">
            <v>0.13474721116244501</v>
          </cell>
          <cell r="I581">
            <v>0.166493529963639</v>
          </cell>
          <cell r="J581">
            <v>7.1437746160699103E-8</v>
          </cell>
          <cell r="K581">
            <v>6.7641172824381396E-2</v>
          </cell>
          <cell r="L581">
            <v>7.3974112625555893E-2</v>
          </cell>
          <cell r="M581">
            <v>7.5362781673666807E-2</v>
          </cell>
          <cell r="N581">
            <v>0.13691676475966699</v>
          </cell>
          <cell r="O581">
            <v>3.1404076181261E-8</v>
          </cell>
        </row>
        <row r="582">
          <cell r="A582" t="str">
            <v>RHES-SHCONBR1</v>
          </cell>
          <cell r="B582" t="str">
            <v>VAR_cap</v>
          </cell>
          <cell r="C582" t="str">
            <v>-</v>
          </cell>
          <cell r="D582">
            <v>4.5549879532493599E-2</v>
          </cell>
          <cell r="E582">
            <v>9.1099755953820694E-2</v>
          </cell>
          <cell r="F582">
            <v>9.1100042923052196E-2</v>
          </cell>
          <cell r="G582">
            <v>0.19410512904098101</v>
          </cell>
          <cell r="H582">
            <v>0.32885234020342602</v>
          </cell>
          <cell r="I582">
            <v>0.49534587016706499</v>
          </cell>
          <cell r="J582">
            <v>0.49534594160481099</v>
          </cell>
          <cell r="K582">
            <v>0.51818699022116299</v>
          </cell>
          <cell r="L582">
            <v>0.51822467248287696</v>
          </cell>
          <cell r="M582">
            <v>0.51821887968743396</v>
          </cell>
          <cell r="N582">
            <v>0.51819056139915498</v>
          </cell>
          <cell r="O582">
            <v>0.35389493472509298</v>
          </cell>
        </row>
        <row r="583">
          <cell r="A583" t="str">
            <v>ITOT-SWHCONBR3</v>
          </cell>
          <cell r="B583" t="str">
            <v>VAR_fout</v>
          </cell>
          <cell r="C583" t="str">
            <v>ITOT-ELS</v>
          </cell>
          <cell r="G583">
            <v>1.7970753553899234E-4</v>
          </cell>
          <cell r="H583">
            <v>1.4684698368622325E-3</v>
          </cell>
          <cell r="I583">
            <v>1.4423942022524993E-3</v>
          </cell>
          <cell r="J583">
            <v>2.0841585888757008E-3</v>
          </cell>
          <cell r="K583">
            <v>1.2056895772632878E-3</v>
          </cell>
          <cell r="L583">
            <v>2.3441692334623863E-3</v>
          </cell>
          <cell r="M583">
            <v>1.6998842988099735E-3</v>
          </cell>
          <cell r="N583">
            <v>1.6096643172791084E-3</v>
          </cell>
          <cell r="O583">
            <v>1.6265670087606315E-3</v>
          </cell>
        </row>
        <row r="584">
          <cell r="A584" t="str">
            <v>ITOT-SWHCONBR3</v>
          </cell>
          <cell r="B584" t="str">
            <v>VAR_fout</v>
          </cell>
          <cell r="C584" t="str">
            <v>ITOT-SWHC</v>
          </cell>
          <cell r="G584">
            <v>3.5663979847329699E-4</v>
          </cell>
          <cell r="H584">
            <v>2.9142616925433695E-3</v>
          </cell>
          <cell r="I584">
            <v>2.862513116478449E-3</v>
          </cell>
          <cell r="J584">
            <v>4.1361309468391392E-3</v>
          </cell>
          <cell r="K584">
            <v>2.3927593607405177E-3</v>
          </cell>
          <cell r="L584">
            <v>4.6521368205393373E-3</v>
          </cell>
          <cell r="M584">
            <v>3.3735168196325845E-3</v>
          </cell>
          <cell r="N584">
            <v>3.1944701484124369E-3</v>
          </cell>
          <cell r="O584">
            <v>3.228014498489615E-3</v>
          </cell>
        </row>
        <row r="585">
          <cell r="A585" t="str">
            <v>ITOT-SWHCONBR3</v>
          </cell>
          <cell r="B585" t="str">
            <v>VAR_fin</v>
          </cell>
          <cell r="C585" t="str">
            <v>CON</v>
          </cell>
          <cell r="G585">
            <v>5.3634733401228968E-4</v>
          </cell>
          <cell r="H585">
            <v>4.3827315294056E-3</v>
          </cell>
          <cell r="I585">
            <v>4.3049073187309463E-3</v>
          </cell>
          <cell r="J585">
            <v>6.22028953571484E-3</v>
          </cell>
          <cell r="K585">
            <v>3.5984489380038059E-3</v>
          </cell>
          <cell r="L585">
            <v>6.9963060540017231E-3</v>
          </cell>
          <cell r="M585">
            <v>5.0734011184425587E-3</v>
          </cell>
          <cell r="N585">
            <v>4.8041344656915442E-3</v>
          </cell>
          <cell r="O585">
            <v>4.8545815072502498E-3</v>
          </cell>
        </row>
        <row r="586">
          <cell r="A586" t="str">
            <v>ITOT-SWHCONBR3</v>
          </cell>
          <cell r="B586" t="str">
            <v>VAR_ncap</v>
          </cell>
          <cell r="C586" t="str">
            <v>-</v>
          </cell>
          <cell r="G586">
            <v>2.8812633516473799E-5</v>
          </cell>
          <cell r="H586">
            <v>2.0897024816546E-4</v>
          </cell>
          <cell r="I586">
            <v>1.10620514292422E-6</v>
          </cell>
          <cell r="J586">
            <v>1.2766816332489901E-4</v>
          </cell>
          <cell r="K586">
            <v>6.47216000680827E-5</v>
          </cell>
          <cell r="L586">
            <v>2.0450821203751699E-4</v>
          </cell>
          <cell r="M586">
            <v>3.5605265605368798E-6</v>
          </cell>
          <cell r="N586">
            <v>1.05589157442484E-4</v>
          </cell>
          <cell r="O586">
            <v>1.5270557799271599E-4</v>
          </cell>
        </row>
        <row r="587">
          <cell r="A587" t="str">
            <v>ITOT-SWHCONBR3</v>
          </cell>
          <cell r="B587" t="str">
            <v>VAR_cap</v>
          </cell>
          <cell r="C587" t="str">
            <v>-</v>
          </cell>
          <cell r="G587">
            <v>2.8812633516473799E-5</v>
          </cell>
          <cell r="H587">
            <v>2.37782881681933E-4</v>
          </cell>
          <cell r="I587">
            <v>2.3340757378769101E-4</v>
          </cell>
          <cell r="J587">
            <v>3.3774461663328302E-4</v>
          </cell>
          <cell r="K587">
            <v>1.9349596853590601E-4</v>
          </cell>
          <cell r="L587">
            <v>3.8015250035503299E-4</v>
          </cell>
          <cell r="M587">
            <v>2.7279033866613699E-4</v>
          </cell>
          <cell r="N587">
            <v>2.6028960731741698E-4</v>
          </cell>
          <cell r="O587">
            <v>2.61855261995736E-4</v>
          </cell>
        </row>
        <row r="588">
          <cell r="A588" t="str">
            <v>ITOT-ELCSPECADV</v>
          </cell>
          <cell r="B588" t="str">
            <v>VAR_fout</v>
          </cell>
          <cell r="C588" t="str">
            <v>ITOT-ELS</v>
          </cell>
          <cell r="G588">
            <v>5.7612798470296593E-4</v>
          </cell>
          <cell r="H588">
            <v>2.2170020611736348E-3</v>
          </cell>
          <cell r="I588">
            <v>0.25215922368747157</v>
          </cell>
          <cell r="J588">
            <v>0.29991535911210226</v>
          </cell>
          <cell r="K588">
            <v>0.29999924945761131</v>
          </cell>
          <cell r="L588">
            <v>0.29932500823912822</v>
          </cell>
          <cell r="M588">
            <v>0.26326677268923959</v>
          </cell>
          <cell r="N588">
            <v>3.6296797507513641E-2</v>
          </cell>
          <cell r="O588">
            <v>4.0551784937467444E-3</v>
          </cell>
        </row>
        <row r="589">
          <cell r="A589" t="str">
            <v>ITOT-ELCSPECADV</v>
          </cell>
          <cell r="B589" t="str">
            <v>VAR_fin</v>
          </cell>
          <cell r="C589" t="str">
            <v>ITOT_ELC</v>
          </cell>
          <cell r="G589">
            <v>4.9606332321476554E-4</v>
          </cell>
          <cell r="H589">
            <v>1.8613108453290725E-3</v>
          </cell>
          <cell r="I589">
            <v>0.20655341920120548</v>
          </cell>
          <cell r="J589">
            <v>0.23223666160970985</v>
          </cell>
          <cell r="K589">
            <v>0.22025596218523</v>
          </cell>
          <cell r="L589">
            <v>0.21976094211904501</v>
          </cell>
          <cell r="M589">
            <v>0.19328740466819708</v>
          </cell>
          <cell r="N589">
            <v>2.6648686867429917E-2</v>
          </cell>
          <cell r="O589">
            <v>2.9772649184552171E-3</v>
          </cell>
        </row>
        <row r="590">
          <cell r="A590" t="str">
            <v>ITOT-ELCSPECADV</v>
          </cell>
          <cell r="B590" t="str">
            <v>VAR_ncap</v>
          </cell>
          <cell r="C590" t="str">
            <v>-</v>
          </cell>
          <cell r="G590">
            <v>3.5802401989265402E-5</v>
          </cell>
          <cell r="H590">
            <v>1.07716597160137E-4</v>
          </cell>
          <cell r="I590">
            <v>1.3573935604944701E-2</v>
          </cell>
          <cell r="J590">
            <v>2.5960039809952099E-3</v>
          </cell>
          <cell r="K590">
            <v>3.8443718942848901E-6</v>
          </cell>
          <cell r="L590">
            <v>1.00154778914484E-6</v>
          </cell>
          <cell r="M590">
            <v>1.4835062736484099E-6</v>
          </cell>
          <cell r="N590">
            <v>1.2535425405090701E-6</v>
          </cell>
          <cell r="O590">
            <v>2.3697049066277799E-4</v>
          </cell>
        </row>
        <row r="591">
          <cell r="A591" t="str">
            <v>ITOT-ELCSPECADV</v>
          </cell>
          <cell r="B591" t="str">
            <v>VAR_cap</v>
          </cell>
          <cell r="C591" t="str">
            <v>-</v>
          </cell>
          <cell r="G591">
            <v>3.5802401989265402E-5</v>
          </cell>
          <cell r="H591">
            <v>1.4343790419619015E-4</v>
          </cell>
          <cell r="I591">
            <v>1.3717190199604618E-2</v>
          </cell>
          <cell r="J591">
            <v>1.6312918795206559E-2</v>
          </cell>
          <cell r="K591">
            <v>1.6316266080140383E-2</v>
          </cell>
          <cell r="L591">
            <v>1.6280388131793663E-2</v>
          </cell>
          <cell r="M591">
            <v>1.6167222985712288E-2</v>
          </cell>
          <cell r="N591">
            <v>2.1912299503706492E-3</v>
          </cell>
          <cell r="O591">
            <v>2.4272461491605722E-4</v>
          </cell>
        </row>
        <row r="592">
          <cell r="A592" t="str">
            <v>RHES-SHELCBR</v>
          </cell>
          <cell r="B592" t="str">
            <v>VAR_fout</v>
          </cell>
          <cell r="C592" t="str">
            <v>RHES-SHAELCB</v>
          </cell>
          <cell r="D592">
            <v>4.2799832590783193</v>
          </cell>
          <cell r="E592">
            <v>3.783877135265874</v>
          </cell>
          <cell r="F592">
            <v>3.8874535504271228</v>
          </cell>
          <cell r="G592">
            <v>2.7361371518505742</v>
          </cell>
          <cell r="H592">
            <v>1.239168801094146</v>
          </cell>
          <cell r="I592">
            <v>0.75714288307076805</v>
          </cell>
          <cell r="J592">
            <v>0.49048920613658736</v>
          </cell>
          <cell r="K592">
            <v>0.71180336023998558</v>
          </cell>
          <cell r="L592">
            <v>1.7256922274209836</v>
          </cell>
          <cell r="M592">
            <v>1.6253398559203309</v>
          </cell>
          <cell r="N592">
            <v>1.6260042866817759</v>
          </cell>
          <cell r="O592">
            <v>0.83811140352194513</v>
          </cell>
        </row>
        <row r="593">
          <cell r="A593" t="str">
            <v>RHES-SHELCBR</v>
          </cell>
          <cell r="B593" t="str">
            <v>VAR_fin</v>
          </cell>
          <cell r="C593" t="str">
            <v>RHES_ELC</v>
          </cell>
          <cell r="D593">
            <v>4.5052455358719197</v>
          </cell>
          <cell r="E593">
            <v>3.9830285634377667</v>
          </cell>
          <cell r="F593">
            <v>4.0920563688706562</v>
          </cell>
          <cell r="G593">
            <v>2.8801443703690253</v>
          </cell>
          <cell r="H593">
            <v>1.3043882116780485</v>
          </cell>
          <cell r="I593">
            <v>0.79699250849554548</v>
          </cell>
          <cell r="J593">
            <v>0.51630442751219707</v>
          </cell>
          <cell r="K593">
            <v>0.7492666949894583</v>
          </cell>
          <cell r="L593">
            <v>1.8165181341273513</v>
          </cell>
          <cell r="M593">
            <v>1.7108840588635061</v>
          </cell>
          <cell r="N593">
            <v>1.7115834596650286</v>
          </cell>
          <cell r="O593">
            <v>0.88222253002309969</v>
          </cell>
        </row>
        <row r="594">
          <cell r="A594" t="str">
            <v>RHES-SHELCBR</v>
          </cell>
          <cell r="B594" t="str">
            <v>VAR_ncap</v>
          </cell>
          <cell r="C594" t="str">
            <v>-</v>
          </cell>
          <cell r="D594">
            <v>5.0127119026174897E-8</v>
          </cell>
          <cell r="E594">
            <v>5.7746514088687202E-7</v>
          </cell>
          <cell r="F594">
            <v>6.59320491571727E-7</v>
          </cell>
          <cell r="G594">
            <v>5.6604854847531602E-7</v>
          </cell>
          <cell r="H594">
            <v>1.16873429209859E-2</v>
          </cell>
          <cell r="I594">
            <v>5.69762454982949E-2</v>
          </cell>
          <cell r="J594">
            <v>5.2944358355819596E-3</v>
          </cell>
          <cell r="K594">
            <v>4.49327749542087E-2</v>
          </cell>
          <cell r="L594">
            <v>0.10306174344970399</v>
          </cell>
          <cell r="M594">
            <v>4.14678866839809E-6</v>
          </cell>
          <cell r="N594">
            <v>8.0354696348815299E-2</v>
          </cell>
          <cell r="O594">
            <v>3.0947176577327399E-5</v>
          </cell>
        </row>
        <row r="595">
          <cell r="A595" t="str">
            <v>RHES-SHELCBR</v>
          </cell>
          <cell r="B595" t="str">
            <v>VAR_cap</v>
          </cell>
          <cell r="C595" t="str">
            <v>-</v>
          </cell>
          <cell r="D595">
            <v>0.34576935000345199</v>
          </cell>
          <cell r="E595">
            <v>0.34576937180446071</v>
          </cell>
          <cell r="F595">
            <v>0.34576930746706042</v>
          </cell>
          <cell r="G595">
            <v>0.34576842176073158</v>
          </cell>
          <cell r="H595">
            <v>0.10135729387980391</v>
          </cell>
          <cell r="I595">
            <v>6.8663751296028697E-2</v>
          </cell>
          <cell r="J595">
            <v>7.3955824568414472E-2</v>
          </cell>
          <cell r="K595">
            <v>0.10720259586058552</v>
          </cell>
          <cell r="L595">
            <v>0.16134131912109684</v>
          </cell>
          <cell r="M595">
            <v>0.14799702466076783</v>
          </cell>
          <cell r="N595">
            <v>0.15870581428142863</v>
          </cell>
          <cell r="O595">
            <v>8.0388929733862358E-2</v>
          </cell>
        </row>
        <row r="596">
          <cell r="A596" t="str">
            <v>RHSA-WHELCBR</v>
          </cell>
          <cell r="B596" t="str">
            <v>VAR_fout</v>
          </cell>
          <cell r="C596" t="str">
            <v>RHSA-WHAELCB</v>
          </cell>
          <cell r="D596">
            <v>6.6447030191934084</v>
          </cell>
          <cell r="E596">
            <v>6.9687093344524387</v>
          </cell>
          <cell r="F596">
            <v>6.916503808750754</v>
          </cell>
          <cell r="G596">
            <v>4.381898652937255</v>
          </cell>
          <cell r="H596">
            <v>2.1883404979459944</v>
          </cell>
          <cell r="I596">
            <v>1.3624007477739288</v>
          </cell>
          <cell r="J596">
            <v>0.89993801452228894</v>
          </cell>
          <cell r="K596">
            <v>0.82635756606629995</v>
          </cell>
          <cell r="L596">
            <v>2.7801266537693521</v>
          </cell>
          <cell r="M596">
            <v>2.7648942217074444</v>
          </cell>
          <cell r="N596">
            <v>2.6514324092801966</v>
          </cell>
          <cell r="O596">
            <v>0.87947380490265803</v>
          </cell>
        </row>
        <row r="597">
          <cell r="A597" t="str">
            <v>RHSA-WHELCBR</v>
          </cell>
          <cell r="B597" t="str">
            <v>VAR_fin</v>
          </cell>
          <cell r="C597" t="str">
            <v>RHSA_ELC</v>
          </cell>
          <cell r="D597">
            <v>8.4110164799916554</v>
          </cell>
          <cell r="E597">
            <v>8.7988754222884396</v>
          </cell>
          <cell r="F597">
            <v>8.7000047908814473</v>
          </cell>
          <cell r="G597">
            <v>5.4773733161715592</v>
          </cell>
          <cell r="H597">
            <v>2.7184354011751473</v>
          </cell>
          <cell r="I597">
            <v>1.6819762318196638</v>
          </cell>
          <cell r="J597">
            <v>1.1042184227267351</v>
          </cell>
          <cell r="K597">
            <v>1.0077531293491457</v>
          </cell>
          <cell r="L597">
            <v>3.3903983582553083</v>
          </cell>
          <cell r="M597">
            <v>3.3718222215944462</v>
          </cell>
          <cell r="N597">
            <v>3.2334541576587803</v>
          </cell>
          <cell r="O597">
            <v>1.0725290303690969</v>
          </cell>
        </row>
        <row r="598">
          <cell r="A598" t="str">
            <v>RHSA-WHELCBR</v>
          </cell>
          <cell r="B598" t="str">
            <v>VAR_ncap</v>
          </cell>
          <cell r="C598" t="str">
            <v>-</v>
          </cell>
          <cell r="D598">
            <v>6.5133464318361896E-6</v>
          </cell>
          <cell r="E598">
            <v>3.5243912495921903E-2</v>
          </cell>
          <cell r="F598">
            <v>9.9918726036669099E-7</v>
          </cell>
          <cell r="G598">
            <v>1.23759836654072E-6</v>
          </cell>
          <cell r="H598">
            <v>5.3855480102878502E-2</v>
          </cell>
          <cell r="I598">
            <v>5.72826339846427E-2</v>
          </cell>
          <cell r="J598">
            <v>2.05160289046567E-6</v>
          </cell>
          <cell r="K598">
            <v>4.4749081260915501E-2</v>
          </cell>
          <cell r="L598">
            <v>0.14838935825925101</v>
          </cell>
          <cell r="M598">
            <v>5.3649674394371498E-5</v>
          </cell>
          <cell r="N598">
            <v>7.4638121358704498E-2</v>
          </cell>
          <cell r="O598">
            <v>1.4023346216824901E-5</v>
          </cell>
        </row>
        <row r="599">
          <cell r="A599" t="str">
            <v>RHSA-WHELCBR</v>
          </cell>
          <cell r="B599" t="str">
            <v>VAR_cap</v>
          </cell>
          <cell r="C599" t="str">
            <v>-</v>
          </cell>
          <cell r="D599">
            <v>0.43757510212010881</v>
          </cell>
          <cell r="E599">
            <v>0.47281873890973453</v>
          </cell>
          <cell r="F599">
            <v>0.47281874156322728</v>
          </cell>
          <cell r="G599">
            <v>0.47281613821133439</v>
          </cell>
          <cell r="H599">
            <v>0.18538959397969337</v>
          </cell>
          <cell r="I599">
            <v>0.11113872772472884</v>
          </cell>
          <cell r="J599">
            <v>0.11113143373393099</v>
          </cell>
          <cell r="K599">
            <v>0.10203206984948442</v>
          </cell>
          <cell r="L599">
            <v>0.20194049308355289</v>
          </cell>
          <cell r="M599">
            <v>0.19319026715034482</v>
          </cell>
          <cell r="N599">
            <v>0.18396338436865953</v>
          </cell>
          <cell r="O599">
            <v>7.4703798326691565E-2</v>
          </cell>
        </row>
        <row r="600">
          <cell r="A600" t="str">
            <v>ITOT-SWHLTHDH</v>
          </cell>
          <cell r="B600" t="str">
            <v>VAR_fout</v>
          </cell>
          <cell r="C600" t="str">
            <v>ITOT-SWH</v>
          </cell>
          <cell r="D600">
            <v>6.5822834285894931</v>
          </cell>
          <cell r="E600">
            <v>7.0678503219536593</v>
          </cell>
          <cell r="F600">
            <v>6.7360767014731175</v>
          </cell>
          <cell r="G600">
            <v>7.2568718888657413</v>
          </cell>
          <cell r="H600">
            <v>7.5102487958806234</v>
          </cell>
          <cell r="I600">
            <v>6.7287939902193949</v>
          </cell>
          <cell r="J600">
            <v>7.7699122541545567</v>
          </cell>
          <cell r="K600">
            <v>6.9288935652902559</v>
          </cell>
          <cell r="L600">
            <v>8.5733548379465763</v>
          </cell>
          <cell r="M600">
            <v>8.1320479438997957</v>
          </cell>
          <cell r="N600">
            <v>6.9846339842904195</v>
          </cell>
          <cell r="O600">
            <v>6.811034058440975</v>
          </cell>
        </row>
        <row r="601">
          <cell r="A601" t="str">
            <v>ITOT-SWHLTHDH</v>
          </cell>
          <cell r="B601" t="str">
            <v>VAR_fin</v>
          </cell>
          <cell r="C601" t="str">
            <v>ITOT_LTH_DH</v>
          </cell>
          <cell r="D601">
            <v>7.1200134568575191</v>
          </cell>
          <cell r="E601">
            <v>7.6289079503533728</v>
          </cell>
          <cell r="F601">
            <v>7.2475624268477388</v>
          </cell>
          <cell r="G601">
            <v>7.7665371322469587</v>
          </cell>
          <cell r="H601">
            <v>7.995350491705528</v>
          </cell>
          <cell r="I601">
            <v>7.1258666631095595</v>
          </cell>
          <cell r="J601">
            <v>8.2035637931439567</v>
          </cell>
          <cell r="K601">
            <v>7.2935721739897499</v>
          </cell>
          <cell r="L601">
            <v>9.0245840399437665</v>
          </cell>
          <cell r="M601">
            <v>8.560050467262954</v>
          </cell>
          <cell r="N601">
            <v>7.3522462992530757</v>
          </cell>
          <cell r="O601">
            <v>7.1695095352010263</v>
          </cell>
        </row>
        <row r="602">
          <cell r="A602" t="str">
            <v>ITOT-SWHLTHDH</v>
          </cell>
          <cell r="B602" t="str">
            <v>VAR_fin</v>
          </cell>
          <cell r="C602" t="str">
            <v>ITOTLTHDHC</v>
          </cell>
          <cell r="D602">
            <v>6.5822834285894931</v>
          </cell>
          <cell r="E602">
            <v>7.0678503219536593</v>
          </cell>
          <cell r="F602">
            <v>6.7360767014731175</v>
          </cell>
          <cell r="G602">
            <v>7.2568718888657413</v>
          </cell>
          <cell r="H602">
            <v>7.5102487958806234</v>
          </cell>
          <cell r="I602">
            <v>6.7287939902193949</v>
          </cell>
          <cell r="J602">
            <v>7.7699122541545567</v>
          </cell>
          <cell r="K602">
            <v>6.9288935652902559</v>
          </cell>
          <cell r="L602">
            <v>8.5733548379465763</v>
          </cell>
          <cell r="M602">
            <v>8.1320479438997957</v>
          </cell>
          <cell r="N602">
            <v>6.9846339842904195</v>
          </cell>
          <cell r="O602">
            <v>6.811034058440975</v>
          </cell>
        </row>
        <row r="603">
          <cell r="A603" t="str">
            <v>ITOT-SWHLTHDH</v>
          </cell>
          <cell r="B603" t="str">
            <v>VAR_ncap</v>
          </cell>
          <cell r="C603" t="str">
            <v>-</v>
          </cell>
          <cell r="E603">
            <v>2.71068021096161E-2</v>
          </cell>
          <cell r="F603">
            <v>4.5315975566712997E-2</v>
          </cell>
          <cell r="G603">
            <v>8.1439946092530094E-2</v>
          </cell>
          <cell r="H603">
            <v>0.29488280090687802</v>
          </cell>
          <cell r="I603">
            <v>0.27983166590317499</v>
          </cell>
          <cell r="J603">
            <v>0.184901285477136</v>
          </cell>
          <cell r="K603">
            <v>0.29884114331984801</v>
          </cell>
          <cell r="L603">
            <v>0.36489500100151501</v>
          </cell>
          <cell r="M603">
            <v>0.142669313215672</v>
          </cell>
          <cell r="N603">
            <v>0.228939807945579</v>
          </cell>
          <cell r="O603">
            <v>0.2399808111824</v>
          </cell>
        </row>
        <row r="604">
          <cell r="A604" t="str">
            <v>ITOT-SWHLTHDH</v>
          </cell>
          <cell r="B604" t="str">
            <v>VAR_cap</v>
          </cell>
          <cell r="C604" t="str">
            <v>-</v>
          </cell>
          <cell r="D604">
            <v>0.79547229253225304</v>
          </cell>
          <cell r="E604">
            <v>0.54882424429313326</v>
          </cell>
          <cell r="F604">
            <v>0.56618404971917824</v>
          </cell>
          <cell r="G604">
            <v>0.61897292414258809</v>
          </cell>
          <cell r="H604">
            <v>0.49019230056354302</v>
          </cell>
          <cell r="I604">
            <v>0.60694913374718729</v>
          </cell>
          <cell r="J604">
            <v>0.71043988615466147</v>
          </cell>
          <cell r="K604">
            <v>0.68052565071802851</v>
          </cell>
          <cell r="L604">
            <v>0.79537581585106398</v>
          </cell>
          <cell r="M604">
            <v>0.71652386608357854</v>
          </cell>
          <cell r="N604">
            <v>0.56915214491441701</v>
          </cell>
          <cell r="O604">
            <v>0.5343854025746797</v>
          </cell>
        </row>
        <row r="605">
          <cell r="A605" t="str">
            <v>RHES-SHCONBR2</v>
          </cell>
          <cell r="B605" t="str">
            <v>VAR_fout</v>
          </cell>
          <cell r="C605" t="str">
            <v>RHES-SHCON</v>
          </cell>
          <cell r="D605">
            <v>0.41011705152308803</v>
          </cell>
          <cell r="E605">
            <v>0.82071664967451674</v>
          </cell>
          <cell r="F605">
            <v>0.8205794495050015</v>
          </cell>
          <cell r="G605">
            <v>1.7485198524947496</v>
          </cell>
          <cell r="H605">
            <v>1.937095629570369</v>
          </cell>
          <cell r="I605">
            <v>3.4369456632537023</v>
          </cell>
          <cell r="J605">
            <v>3.4369183620341124</v>
          </cell>
          <cell r="K605">
            <v>3.7837433631120145</v>
          </cell>
          <cell r="L605">
            <v>4.6680746042279431</v>
          </cell>
          <cell r="M605">
            <v>4.6680888301828292</v>
          </cell>
          <cell r="N605">
            <v>4.6677375807769259</v>
          </cell>
          <cell r="O605">
            <v>3.3659915433619676</v>
          </cell>
        </row>
        <row r="606">
          <cell r="A606" t="str">
            <v>RHES-SHCONBR2</v>
          </cell>
          <cell r="B606" t="str">
            <v>VAR_fin</v>
          </cell>
          <cell r="C606" t="str">
            <v>CON</v>
          </cell>
          <cell r="D606">
            <v>0.41011705152308803</v>
          </cell>
          <cell r="E606">
            <v>0.82071664967451674</v>
          </cell>
          <cell r="F606">
            <v>0.8205794495050015</v>
          </cell>
          <cell r="G606">
            <v>1.7485198524947496</v>
          </cell>
          <cell r="H606">
            <v>1.937095629570369</v>
          </cell>
          <cell r="I606">
            <v>3.4369456632537023</v>
          </cell>
          <cell r="J606">
            <v>3.4369183620341124</v>
          </cell>
          <cell r="K606">
            <v>3.7837433631120145</v>
          </cell>
          <cell r="L606">
            <v>4.6680746042279431</v>
          </cell>
          <cell r="M606">
            <v>4.6680888301828292</v>
          </cell>
          <cell r="N606">
            <v>4.6677375807769259</v>
          </cell>
          <cell r="O606">
            <v>3.3659915433619676</v>
          </cell>
        </row>
        <row r="607">
          <cell r="A607" t="str">
            <v>RHES-SHCONBR2</v>
          </cell>
          <cell r="B607" t="str">
            <v>VAR_ncap</v>
          </cell>
          <cell r="C607" t="str">
            <v>-</v>
          </cell>
          <cell r="D607">
            <v>3.3149755735780197E-2</v>
          </cell>
          <cell r="E607">
            <v>3.3149753220916199E-2</v>
          </cell>
          <cell r="F607">
            <v>2.4270349145146701E-7</v>
          </cell>
          <cell r="G607">
            <v>7.4963459151807299E-2</v>
          </cell>
          <cell r="H607">
            <v>1.52340012303277E-2</v>
          </cell>
          <cell r="I607">
            <v>0.12116834014513</v>
          </cell>
          <cell r="J607">
            <v>6.8707597180084395E-8</v>
          </cell>
          <cell r="K607">
            <v>6.0617037391464602E-2</v>
          </cell>
          <cell r="L607">
            <v>0.125276821344288</v>
          </cell>
          <cell r="M607">
            <v>5.48450714877513E-2</v>
          </cell>
          <cell r="N607">
            <v>3.1462187440446703E-2</v>
          </cell>
          <cell r="O607">
            <v>3.1153476048403103E-8</v>
          </cell>
        </row>
        <row r="608">
          <cell r="A608" t="str">
            <v>RHES-SHCONBR2</v>
          </cell>
          <cell r="B608" t="str">
            <v>VAR_cap</v>
          </cell>
          <cell r="C608" t="str">
            <v>-</v>
          </cell>
          <cell r="D608">
            <v>3.3149755735780197E-2</v>
          </cell>
          <cell r="E608">
            <v>6.6299508956696396E-2</v>
          </cell>
          <cell r="F608">
            <v>6.6299751660187797E-2</v>
          </cell>
          <cell r="G608">
            <v>0.141263210811995</v>
          </cell>
          <cell r="H608">
            <v>0.156497212042323</v>
          </cell>
          <cell r="I608">
            <v>0.27766555218745298</v>
          </cell>
          <cell r="J608">
            <v>0.27766562089504998</v>
          </cell>
          <cell r="K608">
            <v>0.30567855074640199</v>
          </cell>
          <cell r="L608">
            <v>0.37714686236852901</v>
          </cell>
          <cell r="M608">
            <v>0.37714134030655899</v>
          </cell>
          <cell r="N608">
            <v>0.37709890212824598</v>
          </cell>
          <cell r="O608">
            <v>0.27220121752502402</v>
          </cell>
        </row>
        <row r="609">
          <cell r="A609" t="str">
            <v>ITOT-SWHCONBR4</v>
          </cell>
          <cell r="B609" t="str">
            <v>VAR_fout</v>
          </cell>
          <cell r="C609" t="str">
            <v>ITOT-ELS</v>
          </cell>
          <cell r="H609">
            <v>2.1113424084385479E-4</v>
          </cell>
          <cell r="I609">
            <v>2.1161150193599933E-4</v>
          </cell>
          <cell r="J609">
            <v>2.1228416653916701E-4</v>
          </cell>
          <cell r="K609">
            <v>5.337988193668008E-3</v>
          </cell>
          <cell r="L609">
            <v>5.336039011786445E-3</v>
          </cell>
          <cell r="M609">
            <v>1.706786531642155E-2</v>
          </cell>
          <cell r="N609">
            <v>1.7081445731236568E-2</v>
          </cell>
          <cell r="O609">
            <v>1.6913677419376081E-2</v>
          </cell>
        </row>
        <row r="610">
          <cell r="A610" t="str">
            <v>ITOT-SWHCONBR4</v>
          </cell>
          <cell r="B610" t="str">
            <v>VAR_fout</v>
          </cell>
          <cell r="C610" t="str">
            <v>ITOT-SWHC</v>
          </cell>
          <cell r="H610">
            <v>2.2689622340153997E-3</v>
          </cell>
          <cell r="I610">
            <v>2.2740911386853039E-3</v>
          </cell>
          <cell r="J610">
            <v>2.2813199546966065E-3</v>
          </cell>
          <cell r="K610">
            <v>5.7364895284844036E-2</v>
          </cell>
          <cell r="L610">
            <v>5.7343948326838513E-2</v>
          </cell>
          <cell r="M610">
            <v>0.18342047061358463</v>
          </cell>
          <cell r="N610">
            <v>0.18356641306334753</v>
          </cell>
          <cell r="O610">
            <v>0.18176348445188867</v>
          </cell>
        </row>
        <row r="611">
          <cell r="A611" t="str">
            <v>ITOT-SWHCONBR4</v>
          </cell>
          <cell r="B611" t="str">
            <v>VAR_fin</v>
          </cell>
          <cell r="C611" t="str">
            <v>CON</v>
          </cell>
          <cell r="H611">
            <v>2.480096474859255E-3</v>
          </cell>
          <cell r="I611">
            <v>2.4857026406213045E-3</v>
          </cell>
          <cell r="J611">
            <v>2.4936041212357731E-3</v>
          </cell>
          <cell r="K611">
            <v>6.2702883478512009E-2</v>
          </cell>
          <cell r="L611">
            <v>6.2679987338624968E-2</v>
          </cell>
          <cell r="M611">
            <v>0.20048833593000609</v>
          </cell>
          <cell r="N611">
            <v>0.20064785879458397</v>
          </cell>
          <cell r="O611">
            <v>0.19867716187126497</v>
          </cell>
        </row>
        <row r="612">
          <cell r="A612" t="str">
            <v>ITOT-SWHCONBR4</v>
          </cell>
          <cell r="B612" t="str">
            <v>VAR_ncap</v>
          </cell>
          <cell r="C612" t="str">
            <v>-</v>
          </cell>
          <cell r="H612">
            <v>1.3292013345690099E-4</v>
          </cell>
          <cell r="I612">
            <v>4.5390663697643702E-7</v>
          </cell>
          <cell r="J612">
            <v>6.46235184067591E-7</v>
          </cell>
          <cell r="K612">
            <v>3.4065484109081102E-3</v>
          </cell>
          <cell r="L612">
            <v>1.67556826432471E-6</v>
          </cell>
          <cell r="M612">
            <v>7.4942408290559698E-3</v>
          </cell>
          <cell r="N612">
            <v>2.8144800218559301E-3</v>
          </cell>
          <cell r="O612">
            <v>4.9553719507692705E-4</v>
          </cell>
        </row>
        <row r="613">
          <cell r="A613" t="str">
            <v>ITOT-SWHCONBR4</v>
          </cell>
          <cell r="B613" t="str">
            <v>VAR_cap</v>
          </cell>
          <cell r="C613" t="str">
            <v>-</v>
          </cell>
          <cell r="H613">
            <v>1.3292013345690099E-4</v>
          </cell>
          <cell r="I613">
            <v>1.3337404009387799E-4</v>
          </cell>
          <cell r="J613">
            <v>1.3402027527794599E-4</v>
          </cell>
          <cell r="K613">
            <v>3.4076485527291599E-3</v>
          </cell>
          <cell r="L613">
            <v>3.4088543357546301E-3</v>
          </cell>
          <cell r="M613">
            <v>1.09024648082284E-2</v>
          </cell>
          <cell r="N613">
            <v>1.0913239647319301E-2</v>
          </cell>
          <cell r="O613">
            <v>1.08042580459888E-2</v>
          </cell>
        </row>
        <row r="614">
          <cell r="A614" t="str">
            <v>D-ITOT_NKEV_GAS_ELC_CHP</v>
          </cell>
          <cell r="B614" t="str">
            <v>VAR_fout</v>
          </cell>
          <cell r="C614" t="str">
            <v>ITOT_ELC</v>
          </cell>
          <cell r="D614">
            <v>0.667404943530027</v>
          </cell>
          <cell r="E614">
            <v>0.4144245454796387</v>
          </cell>
          <cell r="F614">
            <v>5.1930991678719562E-2</v>
          </cell>
          <cell r="G614">
            <v>0.32105679820214644</v>
          </cell>
          <cell r="H614">
            <v>2.6732669953144442E-2</v>
          </cell>
          <cell r="I614">
            <v>0.66411584396836176</v>
          </cell>
          <cell r="J614">
            <v>0.22478380298630074</v>
          </cell>
          <cell r="K614">
            <v>0.65688771378777</v>
          </cell>
          <cell r="L614">
            <v>0.6629460500281984</v>
          </cell>
          <cell r="M614">
            <v>0.38767988963951633</v>
          </cell>
          <cell r="N614">
            <v>0.6612116549709085</v>
          </cell>
          <cell r="O614">
            <v>0.65838950881337188</v>
          </cell>
        </row>
        <row r="615">
          <cell r="A615" t="str">
            <v>D-ITOT_NKEV_GAS_ELC_CHP</v>
          </cell>
          <cell r="B615" t="str">
            <v>VAR_fout</v>
          </cell>
          <cell r="C615" t="str">
            <v>ELC5</v>
          </cell>
          <cell r="D615">
            <v>2.5651385038422572E-3</v>
          </cell>
          <cell r="E615">
            <v>1.541852770641695E-3</v>
          </cell>
          <cell r="F615">
            <v>1.2551793399924809E-3</v>
          </cell>
          <cell r="G615">
            <v>1.943306040854848E-3</v>
          </cell>
          <cell r="H615">
            <v>0.14719148081483902</v>
          </cell>
          <cell r="I615">
            <v>5.8681335353424693E-3</v>
          </cell>
          <cell r="J615">
            <v>0.44519726139509042</v>
          </cell>
          <cell r="K615">
            <v>1.3097116850548729E-2</v>
          </cell>
          <cell r="L615">
            <v>7.0380404297765084E-3</v>
          </cell>
          <cell r="M615">
            <v>7.5353324341408071E-3</v>
          </cell>
          <cell r="N615">
            <v>8.7784554819086962E-3</v>
          </cell>
          <cell r="O615">
            <v>1.1611812339023093E-2</v>
          </cell>
        </row>
        <row r="616">
          <cell r="A616" t="str">
            <v>D-ITOT_NKEV_GAS_ELC_CHP</v>
          </cell>
          <cell r="B616" t="str">
            <v>VAR_fin</v>
          </cell>
          <cell r="C616" t="str">
            <v>ITOT_NKEV_GAS_ELC_CHP</v>
          </cell>
          <cell r="D616">
            <v>0.66997008203386899</v>
          </cell>
          <cell r="E616">
            <v>0.4159663982502802</v>
          </cell>
          <cell r="F616">
            <v>5.3176024794124747E-2</v>
          </cell>
          <cell r="G616">
            <v>0.32300010424300146</v>
          </cell>
          <cell r="H616">
            <v>0.17392415076798351</v>
          </cell>
          <cell r="I616">
            <v>0.66998397750370497</v>
          </cell>
          <cell r="J616">
            <v>0.66998106438139127</v>
          </cell>
          <cell r="K616">
            <v>0.66998483063831871</v>
          </cell>
          <cell r="L616">
            <v>0.66998409045797414</v>
          </cell>
          <cell r="M616">
            <v>0.39521522207365689</v>
          </cell>
          <cell r="N616">
            <v>0.66999011045281753</v>
          </cell>
          <cell r="O616">
            <v>0.67000132115239541</v>
          </cell>
        </row>
        <row r="617">
          <cell r="A617" t="str">
            <v>SCOM-SHELCBR</v>
          </cell>
          <cell r="B617" t="str">
            <v>VAR_fout</v>
          </cell>
          <cell r="C617" t="str">
            <v>SCOM-SHAELCB</v>
          </cell>
          <cell r="D617">
            <v>2.3940405094033288</v>
          </cell>
          <cell r="E617">
            <v>0.28111907692826588</v>
          </cell>
          <cell r="F617">
            <v>2.2864703929455383</v>
          </cell>
          <cell r="G617">
            <v>1.8379507940346906</v>
          </cell>
          <cell r="H617">
            <v>1.550579086120857</v>
          </cell>
          <cell r="I617">
            <v>1.3098977543589982</v>
          </cell>
          <cell r="J617">
            <v>1.0088386731631793</v>
          </cell>
          <cell r="K617">
            <v>1.3112060434361852</v>
          </cell>
          <cell r="L617">
            <v>1.5942308787367896</v>
          </cell>
          <cell r="M617">
            <v>1.1697367384050783</v>
          </cell>
          <cell r="N617">
            <v>0.67715041837291479</v>
          </cell>
          <cell r="O617">
            <v>0.67727465252174712</v>
          </cell>
        </row>
        <row r="618">
          <cell r="A618" t="str">
            <v>SCOM-SHELCBR</v>
          </cell>
          <cell r="B618" t="str">
            <v>VAR_fin</v>
          </cell>
          <cell r="C618" t="str">
            <v>SCOM_ELC</v>
          </cell>
          <cell r="D618">
            <v>2.6236060377022796</v>
          </cell>
          <cell r="E618">
            <v>0.30723396385602797</v>
          </cell>
          <cell r="F618">
            <v>2.488675257627798</v>
          </cell>
          <cell r="G618">
            <v>1.9869738313888559</v>
          </cell>
          <cell r="H618">
            <v>1.6650513676465573</v>
          </cell>
          <cell r="I618">
            <v>1.3972242713162648</v>
          </cell>
          <cell r="J618">
            <v>1.0689681305040311</v>
          </cell>
          <cell r="K618">
            <v>1.3802168878275642</v>
          </cell>
          <cell r="L618">
            <v>1.678137767091356</v>
          </cell>
          <cell r="M618">
            <v>1.2313018299000824</v>
          </cell>
          <cell r="N618">
            <v>0.7127899140767523</v>
          </cell>
          <cell r="O618">
            <v>0.71292068686499632</v>
          </cell>
        </row>
        <row r="619">
          <cell r="A619" t="str">
            <v>SCOM-SHELCBR</v>
          </cell>
          <cell r="B619" t="str">
            <v>VAR_ncap</v>
          </cell>
          <cell r="C619" t="str">
            <v>-</v>
          </cell>
          <cell r="D619">
            <v>1.2589754491647201E-6</v>
          </cell>
          <cell r="E619">
            <v>8.2456957819749101E-7</v>
          </cell>
          <cell r="F619">
            <v>0.128582988646884</v>
          </cell>
          <cell r="G619">
            <v>2.80424697212314E-5</v>
          </cell>
          <cell r="H619">
            <v>4.1685799317306101E-2</v>
          </cell>
          <cell r="I619">
            <v>8.3778677085411396E-2</v>
          </cell>
          <cell r="J619">
            <v>9.5877274135948398E-6</v>
          </cell>
          <cell r="K619">
            <v>0.108461227448914</v>
          </cell>
          <cell r="L619">
            <v>4.2148387334042997E-2</v>
          </cell>
          <cell r="M619">
            <v>3.1083770385984003E-5</v>
          </cell>
          <cell r="N619">
            <v>2.7724972922669899E-2</v>
          </cell>
          <cell r="O619">
            <v>4.2439815718544799E-2</v>
          </cell>
        </row>
        <row r="620">
          <cell r="A620" t="str">
            <v>SCOM-SHELCBR</v>
          </cell>
          <cell r="B620" t="str">
            <v>VAR_cap</v>
          </cell>
          <cell r="C620" t="str">
            <v>-</v>
          </cell>
          <cell r="D620">
            <v>0.18498930732689117</v>
          </cell>
          <cell r="E620">
            <v>4.8113757316462363E-2</v>
          </cell>
          <cell r="F620">
            <v>0.17669651949565202</v>
          </cell>
          <cell r="G620">
            <v>0.176722271787455</v>
          </cell>
          <cell r="H620">
            <v>0.1827670843559249</v>
          </cell>
          <cell r="I620">
            <v>0.15248591159767652</v>
          </cell>
          <cell r="J620">
            <v>0.11922856262326788</v>
          </cell>
          <cell r="K620">
            <v>0.19224394348000404</v>
          </cell>
          <cell r="L620">
            <v>0.1634870240200697</v>
          </cell>
          <cell r="M620">
            <v>0.15062766849295303</v>
          </cell>
          <cell r="N620">
            <v>7.5745452652056178E-2</v>
          </cell>
          <cell r="O620">
            <v>7.0191382899351784E-2</v>
          </cell>
        </row>
        <row r="621">
          <cell r="A621" t="str">
            <v>RHES-SHCONBR3</v>
          </cell>
          <cell r="B621" t="str">
            <v>VAR_fout</v>
          </cell>
          <cell r="C621" t="str">
            <v>RHES-SHCON</v>
          </cell>
          <cell r="D621">
            <v>0.41051640889711766</v>
          </cell>
          <cell r="E621">
            <v>1.0885403257753326</v>
          </cell>
          <cell r="F621">
            <v>1.0883793774705874</v>
          </cell>
          <cell r="G621">
            <v>1.0884472617968308</v>
          </cell>
          <cell r="H621">
            <v>1.0884626353764315</v>
          </cell>
          <cell r="I621">
            <v>1.0884783917578877</v>
          </cell>
          <cell r="J621">
            <v>1.0884709701877815</v>
          </cell>
          <cell r="K621">
            <v>0.59772767108579461</v>
          </cell>
          <cell r="L621">
            <v>5.2463386293779234E-4</v>
          </cell>
          <cell r="M621">
            <v>5.6921823210925805E-4</v>
          </cell>
          <cell r="N621">
            <v>5.3741042088293592E-4</v>
          </cell>
          <cell r="O621">
            <v>5.3316664707421502E-4</v>
          </cell>
        </row>
        <row r="622">
          <cell r="A622" t="str">
            <v>RHES-SHCONBR3</v>
          </cell>
          <cell r="B622" t="str">
            <v>VAR_fin</v>
          </cell>
          <cell r="C622" t="str">
            <v>CON</v>
          </cell>
          <cell r="D622">
            <v>0.41051640889711766</v>
          </cell>
          <cell r="E622">
            <v>1.0885403257753326</v>
          </cell>
          <cell r="F622">
            <v>1.0883793774705874</v>
          </cell>
          <cell r="G622">
            <v>1.0884472617968308</v>
          </cell>
          <cell r="H622">
            <v>1.0884626353764315</v>
          </cell>
          <cell r="I622">
            <v>1.0884783917578877</v>
          </cell>
          <cell r="J622">
            <v>1.0884709701877815</v>
          </cell>
          <cell r="K622">
            <v>0.59772767108579461</v>
          </cell>
          <cell r="L622">
            <v>5.2463386293779234E-4</v>
          </cell>
          <cell r="M622">
            <v>5.6921823210925805E-4</v>
          </cell>
          <cell r="N622">
            <v>5.3741042088293592E-4</v>
          </cell>
          <cell r="O622">
            <v>5.3316664707421502E-4</v>
          </cell>
        </row>
        <row r="623">
          <cell r="A623" t="str">
            <v>RHES-SHCONBR3</v>
          </cell>
          <cell r="B623" t="str">
            <v>VAR_ncap</v>
          </cell>
          <cell r="C623" t="str">
            <v>-</v>
          </cell>
          <cell r="D623">
            <v>3.3181995053424999E-2</v>
          </cell>
          <cell r="E623">
            <v>5.47543723996054E-2</v>
          </cell>
          <cell r="F623">
            <v>3.2012788191151602E-8</v>
          </cell>
          <cell r="G623">
            <v>4.5241367067867399E-8</v>
          </cell>
          <cell r="H623">
            <v>2.29186376639267E-8</v>
          </cell>
          <cell r="I623">
            <v>3.0239859988810298E-8</v>
          </cell>
          <cell r="J623">
            <v>2.60258357150023E-8</v>
          </cell>
          <cell r="K623">
            <v>3.2651378104844201E-7</v>
          </cell>
          <cell r="L623">
            <v>4.0578256964265198E-5</v>
          </cell>
          <cell r="M623">
            <v>4.7245880359948999E-7</v>
          </cell>
          <cell r="N623">
            <v>6.3057272996485895E-7</v>
          </cell>
          <cell r="O623">
            <v>3.2251888376171303E-8</v>
          </cell>
        </row>
        <row r="624">
          <cell r="A624" t="str">
            <v>RHES-SHCONBR3</v>
          </cell>
          <cell r="B624" t="str">
            <v>VAR_cap</v>
          </cell>
          <cell r="C624" t="str">
            <v>-</v>
          </cell>
          <cell r="D624">
            <v>3.3181995053424999E-2</v>
          </cell>
          <cell r="E624">
            <v>8.7936367453030406E-2</v>
          </cell>
          <cell r="F624">
            <v>8.7936399465818604E-2</v>
          </cell>
          <cell r="G624">
            <v>8.7936444707185701E-2</v>
          </cell>
          <cell r="H624">
            <v>8.7936467625823397E-2</v>
          </cell>
          <cell r="I624">
            <v>8.7936497865683402E-2</v>
          </cell>
          <cell r="J624">
            <v>8.7936523891519097E-2</v>
          </cell>
          <cell r="K624">
            <v>4.8287051777098598E-2</v>
          </cell>
          <cell r="L624">
            <v>4.1026775858040103E-5</v>
          </cell>
          <cell r="M624">
            <v>4.1456413882280801E-5</v>
          </cell>
          <cell r="N624">
            <v>4.2063393318596598E-5</v>
          </cell>
          <cell r="O624">
            <v>4.20660800029691E-5</v>
          </cell>
        </row>
        <row r="625">
          <cell r="A625" t="str">
            <v>ITOT-SWHCONBR5</v>
          </cell>
          <cell r="B625" t="str">
            <v>VAR_fout</v>
          </cell>
          <cell r="C625" t="str">
            <v>ITOT-ELS</v>
          </cell>
          <cell r="H625">
            <v>1.6893751247287531E-4</v>
          </cell>
          <cell r="I625">
            <v>1.7131354223009197E-4</v>
          </cell>
          <cell r="J625">
            <v>1.7308592371388122E-4</v>
          </cell>
          <cell r="K625">
            <v>2.960596445334192E-4</v>
          </cell>
          <cell r="L625">
            <v>2.8974825703243661E-4</v>
          </cell>
          <cell r="M625">
            <v>3.4515514064113094E-4</v>
          </cell>
          <cell r="N625">
            <v>3.2597202610422387E-4</v>
          </cell>
          <cell r="O625">
            <v>5.6971908857679932E-4</v>
          </cell>
        </row>
        <row r="626">
          <cell r="A626" t="str">
            <v>ITOT-SWHCONBR5</v>
          </cell>
          <cell r="B626" t="str">
            <v>VAR_fout</v>
          </cell>
          <cell r="C626" t="str">
            <v>ITOT-SWHC</v>
          </cell>
          <cell r="H626">
            <v>8.2861763113645324E-4</v>
          </cell>
          <cell r="I626">
            <v>8.4027176360304111E-4</v>
          </cell>
          <cell r="J626">
            <v>8.4896507585246323E-4</v>
          </cell>
          <cell r="K626">
            <v>1.4521359864806281E-3</v>
          </cell>
          <cell r="L626">
            <v>1.421179410385143E-3</v>
          </cell>
          <cell r="M626">
            <v>1.6929433305024188E-3</v>
          </cell>
          <cell r="N626">
            <v>1.5988525232405106E-3</v>
          </cell>
          <cell r="O626">
            <v>2.7944017564809605E-3</v>
          </cell>
        </row>
        <row r="627">
          <cell r="A627" t="str">
            <v>ITOT-SWHCONBR5</v>
          </cell>
          <cell r="B627" t="str">
            <v>VAR_fin</v>
          </cell>
          <cell r="C627" t="str">
            <v>CON</v>
          </cell>
          <cell r="H627">
            <v>9.9755514360932865E-4</v>
          </cell>
          <cell r="I627">
            <v>1.0115853058331333E-3</v>
          </cell>
          <cell r="J627">
            <v>1.0220509995663445E-3</v>
          </cell>
          <cell r="K627">
            <v>1.7481956310140467E-3</v>
          </cell>
          <cell r="L627">
            <v>1.710927667417582E-3</v>
          </cell>
          <cell r="M627">
            <v>2.0380984711435507E-3</v>
          </cell>
          <cell r="N627">
            <v>1.924824549344735E-3</v>
          </cell>
          <cell r="O627">
            <v>3.3641208450577603E-3</v>
          </cell>
        </row>
        <row r="628">
          <cell r="A628" t="str">
            <v>ITOT-SWHCONBR5</v>
          </cell>
          <cell r="B628" t="str">
            <v>VAR_ncap</v>
          </cell>
          <cell r="C628" t="str">
            <v>-</v>
          </cell>
          <cell r="H628">
            <v>5.2943614416305998E-5</v>
          </cell>
          <cell r="I628">
            <v>4.2099002804674299E-7</v>
          </cell>
          <cell r="J628">
            <v>7.6106504595585704E-7</v>
          </cell>
          <cell r="K628">
            <v>9.0678471470050095E-5</v>
          </cell>
          <cell r="L628">
            <v>7.8715074073108397E-7</v>
          </cell>
          <cell r="M628">
            <v>1.6213872794603601E-5</v>
          </cell>
          <cell r="N628">
            <v>7.0828969640591405E-5</v>
          </cell>
          <cell r="O628">
            <v>9.2525443748601503E-5</v>
          </cell>
        </row>
        <row r="629">
          <cell r="A629" t="str">
            <v>ITOT-SWHCONBR5</v>
          </cell>
          <cell r="B629" t="str">
            <v>VAR_cap</v>
          </cell>
          <cell r="C629" t="str">
            <v>-</v>
          </cell>
          <cell r="H629">
            <v>5.2943614416305998E-5</v>
          </cell>
          <cell r="I629">
            <v>5.3364604444352798E-5</v>
          </cell>
          <cell r="J629">
            <v>5.4125669490308597E-5</v>
          </cell>
          <cell r="K629">
            <v>9.1860526544052694E-5</v>
          </cell>
          <cell r="L629">
            <v>9.2190536451915804E-5</v>
          </cell>
          <cell r="M629">
            <v>1.07679495005385E-4</v>
          </cell>
          <cell r="N629">
            <v>1.03641600879899E-4</v>
          </cell>
          <cell r="O629">
            <v>1.7956828618379599E-4</v>
          </cell>
        </row>
        <row r="630">
          <cell r="A630" t="str">
            <v>RHES-SHSTG-ELC</v>
          </cell>
          <cell r="B630" t="str">
            <v>VAR_fout</v>
          </cell>
          <cell r="C630" t="str">
            <v>RHES-SHAELCB</v>
          </cell>
          <cell r="D630">
            <v>5.3011709114894806E-7</v>
          </cell>
          <cell r="E630">
            <v>0.69284115437593186</v>
          </cell>
          <cell r="F630">
            <v>0.63333598871437946</v>
          </cell>
          <cell r="G630">
            <v>0.59198437140944427</v>
          </cell>
          <cell r="H630">
            <v>0.22234038900827727</v>
          </cell>
          <cell r="I630">
            <v>0.1282461052530745</v>
          </cell>
          <cell r="J630">
            <v>0.13699406959898611</v>
          </cell>
          <cell r="K630">
            <v>0.18783958805053297</v>
          </cell>
          <cell r="L630">
            <v>0.30945152024487044</v>
          </cell>
          <cell r="M630">
            <v>0.26244724018721988</v>
          </cell>
          <cell r="N630">
            <v>0.27562160362546501</v>
          </cell>
          <cell r="O630">
            <v>0.13902608391553087</v>
          </cell>
        </row>
        <row r="631">
          <cell r="A631" t="str">
            <v>RHES-SHSTG-ELC</v>
          </cell>
          <cell r="B631" t="str">
            <v>VAR_fin</v>
          </cell>
          <cell r="C631" t="str">
            <v>RHES-SHAELCB</v>
          </cell>
          <cell r="D631">
            <v>3.5224563196559972E-6</v>
          </cell>
          <cell r="E631">
            <v>0.69286284277542942</v>
          </cell>
          <cell r="F631">
            <v>0.63335912594536081</v>
          </cell>
          <cell r="G631">
            <v>0.59200510364418646</v>
          </cell>
          <cell r="H631">
            <v>0.22234689076786976</v>
          </cell>
          <cell r="I631">
            <v>0.12825160642534203</v>
          </cell>
          <cell r="J631">
            <v>0.13699820688579653</v>
          </cell>
          <cell r="K631">
            <v>0.18784660176492998</v>
          </cell>
          <cell r="L631">
            <v>0.30946356660424174</v>
          </cell>
          <cell r="M631">
            <v>0.26245846517495031</v>
          </cell>
          <cell r="N631">
            <v>0.27563546918902759</v>
          </cell>
          <cell r="O631">
            <v>0.13903314434155284</v>
          </cell>
        </row>
        <row r="632">
          <cell r="A632" t="str">
            <v>RHES-SHSTG-ELC</v>
          </cell>
          <cell r="B632" t="str">
            <v>VAR_ncap</v>
          </cell>
          <cell r="C632" t="str">
            <v>-</v>
          </cell>
          <cell r="D632">
            <v>5.4230478363226104E-3</v>
          </cell>
          <cell r="E632">
            <v>5.5607951823694199E-2</v>
          </cell>
          <cell r="F632">
            <v>2.0992113349764801E-5</v>
          </cell>
          <cell r="G632">
            <v>2.1395289800218901E-5</v>
          </cell>
          <cell r="H632">
            <v>5.4008905317770601E-5</v>
          </cell>
          <cell r="I632">
            <v>1.20624577159691E-2</v>
          </cell>
          <cell r="J632">
            <v>9.73747045484456E-4</v>
          </cell>
          <cell r="K632">
            <v>5.9608086909489497E-3</v>
          </cell>
          <cell r="L632">
            <v>1.9951733472245201E-2</v>
          </cell>
          <cell r="M632">
            <v>4.3077008651664001E-4</v>
          </cell>
          <cell r="N632">
            <v>1.30840086194329E-2</v>
          </cell>
          <cell r="O632">
            <v>8.3664842283449697E-4</v>
          </cell>
        </row>
        <row r="633">
          <cell r="A633" t="str">
            <v>RHES-SHSTG-ELC</v>
          </cell>
          <cell r="B633" t="str">
            <v>VAR_cap</v>
          </cell>
          <cell r="C633" t="str">
            <v>-</v>
          </cell>
          <cell r="D633">
            <v>5.4230478363226104E-3</v>
          </cell>
          <cell r="E633">
            <v>6.1018124038376607E-2</v>
          </cell>
          <cell r="F633">
            <v>6.1017925897012056E-2</v>
          </cell>
          <cell r="G633">
            <v>6.1018144327922963E-2</v>
          </cell>
          <cell r="H633">
            <v>1.7885954133258202E-2</v>
          </cell>
          <cell r="I633">
            <v>1.2117088843453255E-2</v>
          </cell>
          <cell r="J633">
            <v>1.3051403953054763E-2</v>
          </cell>
          <cell r="K633">
            <v>1.891772214811159E-2</v>
          </cell>
          <cell r="L633">
            <v>2.847196211383287E-2</v>
          </cell>
          <cell r="M633">
            <v>2.6116756827076659E-2</v>
          </cell>
          <cell r="N633">
            <v>2.8006555638999515E-2</v>
          </cell>
          <cell r="O633">
            <v>1.4186284197091049E-2</v>
          </cell>
        </row>
        <row r="634">
          <cell r="A634" t="str">
            <v>RHES-SHCONBR4</v>
          </cell>
          <cell r="B634" t="str">
            <v>VAR_fout</v>
          </cell>
          <cell r="C634" t="str">
            <v>RHES-SHCON</v>
          </cell>
          <cell r="E634">
            <v>0.42674164125341235</v>
          </cell>
          <cell r="F634">
            <v>0.42664646092216402</v>
          </cell>
          <cell r="G634">
            <v>0.42666727348613598</v>
          </cell>
          <cell r="H634">
            <v>0.42668683591933104</v>
          </cell>
          <cell r="I634">
            <v>0.42669222767385773</v>
          </cell>
          <cell r="J634">
            <v>0.42669317064491458</v>
          </cell>
          <cell r="K634">
            <v>0.28799883555295319</v>
          </cell>
          <cell r="L634">
            <v>2.5403031253733573E-4</v>
          </cell>
          <cell r="M634">
            <v>3.0231152799512379E-4</v>
          </cell>
          <cell r="N634">
            <v>2.7282359784075753E-4</v>
          </cell>
          <cell r="O634">
            <v>2.7210285220956467E-4</v>
          </cell>
        </row>
        <row r="635">
          <cell r="A635" t="str">
            <v>RHES-SHCONBR4</v>
          </cell>
          <cell r="B635" t="str">
            <v>VAR_fin</v>
          </cell>
          <cell r="C635" t="str">
            <v>CON</v>
          </cell>
          <cell r="E635">
            <v>0.42674164125341235</v>
          </cell>
          <cell r="F635">
            <v>0.42664646092216402</v>
          </cell>
          <cell r="G635">
            <v>0.42666727348613598</v>
          </cell>
          <cell r="H635">
            <v>0.42668683591933104</v>
          </cell>
          <cell r="I635">
            <v>0.42669222767385773</v>
          </cell>
          <cell r="J635">
            <v>0.42669317064491458</v>
          </cell>
          <cell r="K635">
            <v>0.28799883555295319</v>
          </cell>
          <cell r="L635">
            <v>2.5403031253733573E-4</v>
          </cell>
          <cell r="M635">
            <v>3.0231152799512379E-4</v>
          </cell>
          <cell r="N635">
            <v>2.7282359784075753E-4</v>
          </cell>
          <cell r="O635">
            <v>2.7210285220956467E-4</v>
          </cell>
        </row>
        <row r="636">
          <cell r="A636" t="str">
            <v>RHES-SHCONBR4</v>
          </cell>
          <cell r="B636" t="str">
            <v>VAR_ncap</v>
          </cell>
          <cell r="C636" t="str">
            <v>-</v>
          </cell>
          <cell r="E636">
            <v>3.4470859266164902E-2</v>
          </cell>
          <cell r="F636">
            <v>2.3166952452062099E-8</v>
          </cell>
          <cell r="G636">
            <v>3.27721556569754E-8</v>
          </cell>
          <cell r="H636">
            <v>1.7212599220633701E-8</v>
          </cell>
          <cell r="I636">
            <v>2.0104959763139701E-8</v>
          </cell>
          <cell r="J636">
            <v>2.1027851079351099E-8</v>
          </cell>
          <cell r="K636">
            <v>2.40799676367276E-7</v>
          </cell>
          <cell r="L636">
            <v>1.8882634942306601E-5</v>
          </cell>
          <cell r="M636">
            <v>7.0170069436746499E-7</v>
          </cell>
          <cell r="N636">
            <v>8.1559095325284799E-7</v>
          </cell>
          <cell r="O636">
            <v>3.3935825079151299E-8</v>
          </cell>
        </row>
        <row r="637">
          <cell r="A637" t="str">
            <v>RHES-SHCONBR4</v>
          </cell>
          <cell r="B637" t="str">
            <v>VAR_cap</v>
          </cell>
          <cell r="C637" t="str">
            <v>-</v>
          </cell>
          <cell r="E637">
            <v>3.4470859266164902E-2</v>
          </cell>
          <cell r="F637">
            <v>3.4470882433117397E-2</v>
          </cell>
          <cell r="G637">
            <v>3.4470915205272998E-2</v>
          </cell>
          <cell r="H637">
            <v>3.4470932417872302E-2</v>
          </cell>
          <cell r="I637">
            <v>3.4470952522831999E-2</v>
          </cell>
          <cell r="J637">
            <v>3.4470973550683098E-2</v>
          </cell>
          <cell r="K637">
            <v>2.3263456890853101E-2</v>
          </cell>
          <cell r="L637">
            <v>1.9212791880278501E-5</v>
          </cell>
          <cell r="M637">
            <v>1.9883480723104501E-5</v>
          </cell>
          <cell r="N637">
            <v>2.0681760374971999E-5</v>
          </cell>
          <cell r="O637">
            <v>2.0695689942452699E-5</v>
          </cell>
        </row>
        <row r="638">
          <cell r="A638" t="str">
            <v>ITOT-SWHCONBR6</v>
          </cell>
          <cell r="B638" t="str">
            <v>VAR_fout</v>
          </cell>
          <cell r="C638" t="str">
            <v>ITOT-SWHC</v>
          </cell>
          <cell r="I638">
            <v>3.2359227540084177E-4</v>
          </cell>
          <cell r="J638">
            <v>3.2694660214021475E-4</v>
          </cell>
          <cell r="K638">
            <v>9.3400338083971706E-4</v>
          </cell>
          <cell r="L638">
            <v>6.7587137059863574E-4</v>
          </cell>
          <cell r="M638">
            <v>1.2997110400759975E-3</v>
          </cell>
          <cell r="N638">
            <v>9.8138164786419168E-4</v>
          </cell>
          <cell r="O638">
            <v>2.0001729059211416E-3</v>
          </cell>
        </row>
        <row r="639">
          <cell r="A639" t="str">
            <v>ITOT-SWHCONBR6</v>
          </cell>
          <cell r="B639" t="str">
            <v>VAR_fin</v>
          </cell>
          <cell r="C639" t="str">
            <v>CON</v>
          </cell>
          <cell r="I639">
            <v>3.2359227540084177E-4</v>
          </cell>
          <cell r="J639">
            <v>3.2694660214021475E-4</v>
          </cell>
          <cell r="K639">
            <v>9.3400338083971706E-4</v>
          </cell>
          <cell r="L639">
            <v>6.7587137059863574E-4</v>
          </cell>
          <cell r="M639">
            <v>1.2997110400759975E-3</v>
          </cell>
          <cell r="N639">
            <v>9.8138164786419168E-4</v>
          </cell>
          <cell r="O639">
            <v>2.0001729059211416E-3</v>
          </cell>
        </row>
        <row r="640">
          <cell r="A640" t="str">
            <v>ITOT-SWHCONBR6</v>
          </cell>
          <cell r="B640" t="str">
            <v>VAR_ncap</v>
          </cell>
          <cell r="C640" t="str">
            <v>-</v>
          </cell>
          <cell r="I640">
            <v>1.48600295753176E-5</v>
          </cell>
          <cell r="J640">
            <v>8.6546111206842595E-7</v>
          </cell>
          <cell r="K640">
            <v>3.1802733636025903E-5</v>
          </cell>
          <cell r="L640">
            <v>1.0008851294230999E-6</v>
          </cell>
          <cell r="M640">
            <v>3.4701820013910099E-5</v>
          </cell>
          <cell r="N640">
            <v>1.1296869304961801E-5</v>
          </cell>
          <cell r="O640">
            <v>5.9367846357305402E-5</v>
          </cell>
        </row>
        <row r="641">
          <cell r="A641" t="str">
            <v>ITOT-SWHCONBR6</v>
          </cell>
          <cell r="B641" t="str">
            <v>VAR_cap</v>
          </cell>
          <cell r="C641" t="str">
            <v>-</v>
          </cell>
          <cell r="I641">
            <v>1.48600295753176E-5</v>
          </cell>
          <cell r="J641">
            <v>1.5725490687386E-5</v>
          </cell>
          <cell r="K641">
            <v>4.75282243234119E-5</v>
          </cell>
          <cell r="L641">
            <v>3.5837714378618302E-5</v>
          </cell>
          <cell r="M641">
            <v>6.7505438779359104E-5</v>
          </cell>
          <cell r="N641">
            <v>5.2315241506378402E-5</v>
          </cell>
          <cell r="O641">
            <v>1.0536653567617699E-4</v>
          </cell>
        </row>
        <row r="642">
          <cell r="A642" t="str">
            <v>RHNM-SHNGAHP</v>
          </cell>
          <cell r="B642" t="str">
            <v>VAR_fout</v>
          </cell>
          <cell r="C642" t="str">
            <v>CO2_R</v>
          </cell>
          <cell r="F642">
            <v>0.15234267228991399</v>
          </cell>
          <cell r="G642">
            <v>0.15059300975192499</v>
          </cell>
          <cell r="H642">
            <v>50.917254028711298</v>
          </cell>
          <cell r="I642">
            <v>88.531849856614699</v>
          </cell>
          <cell r="J642">
            <v>85.975279487999003</v>
          </cell>
          <cell r="K642">
            <v>37.219956741243102</v>
          </cell>
          <cell r="L642">
            <v>0.16710731095715001</v>
          </cell>
          <cell r="M642">
            <v>6.75323880983172E-2</v>
          </cell>
          <cell r="N642">
            <v>6.6920542775866093E-2</v>
          </cell>
          <cell r="O642">
            <v>6.8130151388475502E-2</v>
          </cell>
        </row>
        <row r="643">
          <cell r="A643" t="str">
            <v>RHNM-SHNGAHP</v>
          </cell>
          <cell r="B643" t="str">
            <v>VAR_fout</v>
          </cell>
          <cell r="C643" t="str">
            <v>RHNM-SHANGAH</v>
          </cell>
          <cell r="F643">
            <v>5.4022224216281629E-3</v>
          </cell>
          <cell r="G643">
            <v>5.5537847568085819E-3</v>
          </cell>
          <cell r="H643">
            <v>1.9409946127966196</v>
          </cell>
          <cell r="I643">
            <v>3.4847643028667479</v>
          </cell>
          <cell r="J643">
            <v>3.475596404834</v>
          </cell>
          <cell r="K643">
            <v>1.5442322477749812</v>
          </cell>
          <cell r="L643">
            <v>6.9331756673711156E-3</v>
          </cell>
          <cell r="M643">
            <v>2.8018756764195464E-3</v>
          </cell>
          <cell r="N643">
            <v>2.7764906045306174E-3</v>
          </cell>
          <cell r="O643">
            <v>2.8266764937771756E-3</v>
          </cell>
        </row>
        <row r="644">
          <cell r="A644" t="str">
            <v>RHNM-SHNGAHP</v>
          </cell>
          <cell r="B644" t="str">
            <v>VAR_fin</v>
          </cell>
          <cell r="C644" t="str">
            <v>RNGA</v>
          </cell>
          <cell r="F644">
            <v>2.7011112108140832E-3</v>
          </cell>
          <cell r="G644">
            <v>2.6700888253887419E-3</v>
          </cell>
          <cell r="H644">
            <v>0.90278819199842797</v>
          </cell>
          <cell r="I644">
            <v>1.5697136499399773</v>
          </cell>
          <cell r="J644">
            <v>1.5243843880850874</v>
          </cell>
          <cell r="K644">
            <v>0.65992831101495009</v>
          </cell>
          <cell r="L644">
            <v>2.9628955843466302E-3</v>
          </cell>
          <cell r="M644">
            <v>1.1973827677006605E-3</v>
          </cell>
          <cell r="N644">
            <v>1.1865344463806052E-3</v>
          </cell>
          <cell r="O644">
            <v>1.2079814075970845E-3</v>
          </cell>
        </row>
        <row r="645">
          <cell r="A645" t="str">
            <v>RHNM-SHNGAHP</v>
          </cell>
          <cell r="B645" t="str">
            <v>VAR_fin</v>
          </cell>
          <cell r="C645" t="str">
            <v>RHNMELCHPC</v>
          </cell>
          <cell r="F645">
            <v>5.4022224216281629E-3</v>
          </cell>
          <cell r="G645">
            <v>5.5537847568085819E-3</v>
          </cell>
          <cell r="H645">
            <v>1.9409946127966196</v>
          </cell>
          <cell r="I645">
            <v>3.4847643028667479</v>
          </cell>
          <cell r="J645">
            <v>3.475596404834</v>
          </cell>
          <cell r="K645">
            <v>1.5442322477749812</v>
          </cell>
          <cell r="L645">
            <v>6.9331756673711156E-3</v>
          </cell>
          <cell r="M645">
            <v>2.8018756764195464E-3</v>
          </cell>
          <cell r="N645">
            <v>2.7764906045306174E-3</v>
          </cell>
          <cell r="O645">
            <v>2.8266764937771756E-3</v>
          </cell>
        </row>
        <row r="646">
          <cell r="A646" t="str">
            <v>RHNM-SHNGAHP</v>
          </cell>
          <cell r="B646" t="str">
            <v>VAR_ncap</v>
          </cell>
          <cell r="C646" t="str">
            <v>-</v>
          </cell>
          <cell r="E646">
            <v>2.8426957358421501E-7</v>
          </cell>
          <cell r="F646">
            <v>4.4151408808048502E-4</v>
          </cell>
          <cell r="G646">
            <v>4.0761105336248797E-6</v>
          </cell>
          <cell r="H646">
            <v>0.15026306369447001</v>
          </cell>
          <cell r="I646">
            <v>0.12029483445710799</v>
          </cell>
          <cell r="J646">
            <v>8.6163281461183102E-7</v>
          </cell>
          <cell r="K646">
            <v>7.9235853580668598E-7</v>
          </cell>
          <cell r="L646">
            <v>7.1722645896879196E-7</v>
          </cell>
          <cell r="M646">
            <v>3.0890799313098698E-4</v>
          </cell>
          <cell r="N646">
            <v>4.6422743713082496E-6</v>
          </cell>
          <cell r="O646">
            <v>6.2089982222219298E-5</v>
          </cell>
        </row>
        <row r="647">
          <cell r="A647" t="str">
            <v>RHNM-SHNGAHP</v>
          </cell>
          <cell r="B647" t="str">
            <v>VAR_cap</v>
          </cell>
          <cell r="C647" t="str">
            <v>-</v>
          </cell>
          <cell r="E647">
            <v>2.8426957358421501E-7</v>
          </cell>
          <cell r="F647">
            <v>4.4169719833760492E-4</v>
          </cell>
          <cell r="G647">
            <v>4.4573419736376534E-4</v>
          </cell>
          <cell r="H647">
            <v>0.15070848622749689</v>
          </cell>
          <cell r="I647">
            <v>0.27065346396263501</v>
          </cell>
          <cell r="J647">
            <v>0.27055840681288512</v>
          </cell>
          <cell r="K647">
            <v>0.12029609740295193</v>
          </cell>
          <cell r="L647">
            <v>9.3997102946150046E-4</v>
          </cell>
          <cell r="M647">
            <v>3.1001206856901594E-4</v>
          </cell>
          <cell r="N647">
            <v>3.1348834255280552E-4</v>
          </cell>
          <cell r="O647">
            <v>3.7516181702514209E-4</v>
          </cell>
        </row>
        <row r="648">
          <cell r="A648" t="str">
            <v>D-SCOM_KEV_WOD_ELC_CHP</v>
          </cell>
          <cell r="B648" t="str">
            <v>VAR_fout</v>
          </cell>
          <cell r="C648" t="str">
            <v>ELC5</v>
          </cell>
          <cell r="G648">
            <v>4.8488098741250103E-4</v>
          </cell>
          <cell r="H648">
            <v>3.1725995286540173E-4</v>
          </cell>
          <cell r="I648">
            <v>2.7054922235066141E-3</v>
          </cell>
          <cell r="J648">
            <v>2.2170623459839283E-3</v>
          </cell>
          <cell r="K648">
            <v>1.3729140911953399E-3</v>
          </cell>
          <cell r="L648">
            <v>2.0182733575206022E-3</v>
          </cell>
          <cell r="M648">
            <v>1.1005247850480575E-3</v>
          </cell>
          <cell r="N648">
            <v>8.8700425131253994E-4</v>
          </cell>
          <cell r="O648">
            <v>1.6825994326169593E-3</v>
          </cell>
        </row>
        <row r="649">
          <cell r="A649" t="str">
            <v>D-SCOM_KEV_WOD_ELC_CHP</v>
          </cell>
          <cell r="B649" t="str">
            <v>VAR_fout</v>
          </cell>
          <cell r="C649" t="str">
            <v>SCOM_ELC</v>
          </cell>
          <cell r="G649">
            <v>1.7132906825689171E-4</v>
          </cell>
          <cell r="H649">
            <v>3.1699762852779151E-4</v>
          </cell>
          <cell r="I649">
            <v>2.7057527461990328E-3</v>
          </cell>
          <cell r="J649">
            <v>2.2155309793447683E-3</v>
          </cell>
          <cell r="K649">
            <v>1.3723245347862811E-3</v>
          </cell>
          <cell r="L649">
            <v>2.0166682024958626E-3</v>
          </cell>
          <cell r="M649">
            <v>1.1005989229188316E-3</v>
          </cell>
          <cell r="N649">
            <v>8.8642867084595873E-4</v>
          </cell>
          <cell r="O649">
            <v>1.6828640438074475E-3</v>
          </cell>
        </row>
        <row r="650">
          <cell r="A650" t="str">
            <v>D-SCOM_KEV_WOD_ELC_CHP</v>
          </cell>
          <cell r="B650" t="str">
            <v>VAR_fin</v>
          </cell>
          <cell r="C650" t="str">
            <v>SCOM_KEV_WOD_ELC_CHP</v>
          </cell>
          <cell r="G650">
            <v>6.5244082006196355E-4</v>
          </cell>
          <cell r="H650">
            <v>6.2821159357304103E-4</v>
          </cell>
          <cell r="I650">
            <v>5.4070920884598701E-3</v>
          </cell>
          <cell r="J650">
            <v>4.4216819866469389E-3</v>
          </cell>
          <cell r="K650">
            <v>2.7304390498394744E-3</v>
          </cell>
          <cell r="L650">
            <v>4.0262864244377597E-3</v>
          </cell>
          <cell r="M650">
            <v>2.1848159942233531E-3</v>
          </cell>
          <cell r="N650">
            <v>1.7605097134795336E-3</v>
          </cell>
          <cell r="O650">
            <v>3.3432377347631416E-3</v>
          </cell>
        </row>
        <row r="651">
          <cell r="A651" t="str">
            <v>RHES-SHCONBR5</v>
          </cell>
          <cell r="B651" t="str">
            <v>VAR_fout</v>
          </cell>
          <cell r="C651" t="str">
            <v>RHES-SHCON</v>
          </cell>
          <cell r="E651">
            <v>5.0401881904426325E-4</v>
          </cell>
          <cell r="F651">
            <v>5.0458628270679115E-4</v>
          </cell>
          <cell r="G651">
            <v>4.6460463498660363E-4</v>
          </cell>
          <cell r="H651">
            <v>4.828542488953812E-4</v>
          </cell>
          <cell r="I651">
            <v>4.7997578440666424E-4</v>
          </cell>
          <cell r="J651">
            <v>4.8939344683071747E-4</v>
          </cell>
          <cell r="K651">
            <v>3.5010247859221678E-4</v>
          </cell>
          <cell r="L651">
            <v>1.3533921816306357E-4</v>
          </cell>
          <cell r="M651">
            <v>1.8516656263228157E-4</v>
          </cell>
          <cell r="N651">
            <v>1.6288907726986414E-4</v>
          </cell>
          <cell r="O651">
            <v>1.663586452728132E-4</v>
          </cell>
        </row>
        <row r="652">
          <cell r="A652" t="str">
            <v>RHES-SHCONBR5</v>
          </cell>
          <cell r="B652" t="str">
            <v>VAR_fin</v>
          </cell>
          <cell r="C652" t="str">
            <v>CON</v>
          </cell>
          <cell r="E652">
            <v>5.0401881904426325E-4</v>
          </cell>
          <cell r="F652">
            <v>5.0458628270679115E-4</v>
          </cell>
          <cell r="G652">
            <v>4.6460463498660363E-4</v>
          </cell>
          <cell r="H652">
            <v>4.828542488953812E-4</v>
          </cell>
          <cell r="I652">
            <v>4.7997578440666424E-4</v>
          </cell>
          <cell r="J652">
            <v>4.8939344683071747E-4</v>
          </cell>
          <cell r="K652">
            <v>3.5010247859221678E-4</v>
          </cell>
          <cell r="L652">
            <v>1.3533921816306357E-4</v>
          </cell>
          <cell r="M652">
            <v>1.8516656263228157E-4</v>
          </cell>
          <cell r="N652">
            <v>1.6288907726986414E-4</v>
          </cell>
          <cell r="O652">
            <v>1.663586452728132E-4</v>
          </cell>
        </row>
        <row r="653">
          <cell r="A653" t="str">
            <v>RHES-SHCONBR5</v>
          </cell>
          <cell r="B653" t="str">
            <v>VAR_ncap</v>
          </cell>
          <cell r="C653" t="str">
            <v>-</v>
          </cell>
          <cell r="E653">
            <v>3.6101916499030197E-5</v>
          </cell>
          <cell r="F653">
            <v>1.9781676633132399E-8</v>
          </cell>
          <cell r="G653">
            <v>2.6358488849841298E-8</v>
          </cell>
          <cell r="H653">
            <v>1.48951357460301E-8</v>
          </cell>
          <cell r="I653">
            <v>1.6724931109299699E-8</v>
          </cell>
          <cell r="J653">
            <v>1.9555632519999298E-8</v>
          </cell>
          <cell r="K653">
            <v>2.4766976225376501E-7</v>
          </cell>
          <cell r="L653">
            <v>9.2951697118321001E-6</v>
          </cell>
          <cell r="M653">
            <v>8.1660512039143604E-7</v>
          </cell>
          <cell r="N653">
            <v>1.3988312500092999E-6</v>
          </cell>
          <cell r="O653">
            <v>3.6037086042737102E-8</v>
          </cell>
        </row>
        <row r="654">
          <cell r="A654" t="str">
            <v>RHES-SHCONBR5</v>
          </cell>
          <cell r="B654" t="str">
            <v>VAR_cap</v>
          </cell>
          <cell r="C654" t="str">
            <v>-</v>
          </cell>
          <cell r="E654">
            <v>3.6101916499030197E-5</v>
          </cell>
          <cell r="F654">
            <v>3.6121698175663403E-5</v>
          </cell>
          <cell r="G654">
            <v>3.6148056664513197E-5</v>
          </cell>
          <cell r="H654">
            <v>3.6162951800259197E-5</v>
          </cell>
          <cell r="I654">
            <v>3.6179676731368501E-5</v>
          </cell>
          <cell r="J654">
            <v>3.6199232363888503E-5</v>
          </cell>
          <cell r="K654">
            <v>2.4708827341866801E-5</v>
          </cell>
          <cell r="L654">
            <v>9.6193065298017707E-6</v>
          </cell>
          <cell r="M654">
            <v>1.04106202938526E-5</v>
          </cell>
          <cell r="N654">
            <v>1.17945763757471E-5</v>
          </cell>
          <cell r="O654">
            <v>1.18138685630493E-5</v>
          </cell>
        </row>
        <row r="655">
          <cell r="A655" t="str">
            <v>RHNS-SHCONBR</v>
          </cell>
          <cell r="B655" t="str">
            <v>VAR_fout</v>
          </cell>
          <cell r="C655" t="str">
            <v>RHNS-SHCON</v>
          </cell>
          <cell r="F655">
            <v>6.9387064654051134E-5</v>
          </cell>
          <cell r="G655">
            <v>4.9329426291989645E-5</v>
          </cell>
          <cell r="H655">
            <v>9.8639571464786328E-5</v>
          </cell>
          <cell r="I655">
            <v>8.6646796011746545E-5</v>
          </cell>
          <cell r="J655">
            <v>9.8347225312284494E-5</v>
          </cell>
          <cell r="K655">
            <v>1.9583471279099437E-4</v>
          </cell>
          <cell r="L655">
            <v>1.6100373540067141E-4</v>
          </cell>
          <cell r="M655">
            <v>2.0287451222987993E-4</v>
          </cell>
          <cell r="N655">
            <v>3.2134383397261609E-4</v>
          </cell>
          <cell r="O655">
            <v>1.6670254293301003</v>
          </cell>
        </row>
        <row r="656">
          <cell r="A656" t="str">
            <v>RHNS-SHCONBR</v>
          </cell>
          <cell r="B656" t="str">
            <v>VAR_fin</v>
          </cell>
          <cell r="C656" t="str">
            <v>CON</v>
          </cell>
          <cell r="F656">
            <v>6.9387064654051134E-5</v>
          </cell>
          <cell r="G656">
            <v>4.9329426291989645E-5</v>
          </cell>
          <cell r="H656">
            <v>9.8639571464786328E-5</v>
          </cell>
          <cell r="I656">
            <v>8.6646796011746545E-5</v>
          </cell>
          <cell r="J656">
            <v>9.8347225312284494E-5</v>
          </cell>
          <cell r="K656">
            <v>1.9583471279099437E-4</v>
          </cell>
          <cell r="L656">
            <v>1.6100373540067141E-4</v>
          </cell>
          <cell r="M656">
            <v>2.0287451222987993E-4</v>
          </cell>
          <cell r="N656">
            <v>3.2134383397261609E-4</v>
          </cell>
          <cell r="O656">
            <v>1.6670254293301003</v>
          </cell>
        </row>
        <row r="657">
          <cell r="A657" t="str">
            <v>RHNS-SHCONBR</v>
          </cell>
          <cell r="B657" t="str">
            <v>VAR_ncap</v>
          </cell>
          <cell r="C657" t="str">
            <v>-</v>
          </cell>
          <cell r="E657">
            <v>2.1406236820024801E-8</v>
          </cell>
          <cell r="F657">
            <v>1.98092742349973E-6</v>
          </cell>
          <cell r="G657">
            <v>1.17802391071136E-7</v>
          </cell>
          <cell r="H657">
            <v>2.0891207135341899E-6</v>
          </cell>
          <cell r="I657">
            <v>1.1276439661869301E-7</v>
          </cell>
          <cell r="J657">
            <v>1.04367535779708E-7</v>
          </cell>
          <cell r="K657">
            <v>5.6762793299795903E-6</v>
          </cell>
          <cell r="L657">
            <v>1.52287583196896E-7</v>
          </cell>
          <cell r="M657">
            <v>6.6969729779098198E-7</v>
          </cell>
          <cell r="N657">
            <v>1.3531531585442601E-5</v>
          </cell>
          <cell r="O657">
            <v>0.26919201828987099</v>
          </cell>
        </row>
        <row r="658">
          <cell r="A658" t="str">
            <v>RHNS-SHCONBR</v>
          </cell>
          <cell r="B658" t="str">
            <v>VAR_cap</v>
          </cell>
          <cell r="C658" t="str">
            <v>-</v>
          </cell>
          <cell r="E658">
            <v>2.1406236820024801E-8</v>
          </cell>
          <cell r="F658">
            <v>1.9839524980291327E-6</v>
          </cell>
          <cell r="G658">
            <v>2.0934598884717352E-6</v>
          </cell>
          <cell r="H658">
            <v>4.134455858472174E-6</v>
          </cell>
          <cell r="I658">
            <v>4.225089275151046E-6</v>
          </cell>
          <cell r="J658">
            <v>4.300326720400094E-6</v>
          </cell>
          <cell r="K658">
            <v>9.9127831399094984E-6</v>
          </cell>
          <cell r="L658">
            <v>1.0066249244321713E-5</v>
          </cell>
          <cell r="M658">
            <v>1.0545289108817149E-5</v>
          </cell>
          <cell r="N658">
            <v>2.4188650108294407E-5</v>
          </cell>
          <cell r="O658">
            <v>0.26921647447436498</v>
          </cell>
        </row>
        <row r="659">
          <cell r="A659" t="str">
            <v>D-RHEM_SOLELC</v>
          </cell>
          <cell r="B659" t="str">
            <v>VAR_fout</v>
          </cell>
          <cell r="C659" t="str">
            <v>ELC5</v>
          </cell>
          <cell r="D659">
            <v>0.19821932333526074</v>
          </cell>
          <cell r="E659">
            <v>0.66717021188090886</v>
          </cell>
          <cell r="F659">
            <v>1.6112884155050999</v>
          </cell>
          <cell r="G659">
            <v>4.2644702521472624</v>
          </cell>
          <cell r="H659">
            <v>3.8745372678949805</v>
          </cell>
          <cell r="I659">
            <v>3.9235227578601961</v>
          </cell>
          <cell r="J659">
            <v>4.0758223506665114</v>
          </cell>
          <cell r="K659">
            <v>3.9964144444168097</v>
          </cell>
          <cell r="L659">
            <v>4.0695271360052621</v>
          </cell>
          <cell r="M659">
            <v>4.2562850106294947</v>
          </cell>
          <cell r="N659">
            <v>4.4379601455414761</v>
          </cell>
          <cell r="O659">
            <v>4.7070269423295512</v>
          </cell>
        </row>
        <row r="660">
          <cell r="A660" t="str">
            <v>D-RHEM_SOLELC</v>
          </cell>
          <cell r="B660" t="str">
            <v>VAR_fout</v>
          </cell>
          <cell r="C660" t="str">
            <v>RHEM_ELC</v>
          </cell>
          <cell r="D660">
            <v>0.66426390245058764</v>
          </cell>
          <cell r="E660">
            <v>0.62041429684241978</v>
          </cell>
          <cell r="F660">
            <v>1.3136070964494773</v>
          </cell>
          <cell r="G660">
            <v>2.5074796386450409</v>
          </cell>
          <cell r="H660">
            <v>3.2432755524416441</v>
          </cell>
          <cell r="I660">
            <v>3.5574980176088142</v>
          </cell>
          <cell r="J660">
            <v>3.7867516770921164</v>
          </cell>
          <cell r="K660">
            <v>4.0067326497283275</v>
          </cell>
          <cell r="L660">
            <v>4.332478480329967</v>
          </cell>
          <cell r="M660">
            <v>4.5795554789713018</v>
          </cell>
          <cell r="N660">
            <v>4.8057585793839701</v>
          </cell>
          <cell r="O660">
            <v>4.9629769555158632</v>
          </cell>
        </row>
        <row r="661">
          <cell r="A661" t="str">
            <v>D-RHEM_SOLELC</v>
          </cell>
          <cell r="B661" t="str">
            <v>VAR_fin</v>
          </cell>
          <cell r="C661" t="str">
            <v>RHEM_SOL_ELC</v>
          </cell>
          <cell r="D661">
            <v>0.86248322578584768</v>
          </cell>
          <cell r="E661">
            <v>1.2875826065779414</v>
          </cell>
          <cell r="F661">
            <v>2.9248955119545785</v>
          </cell>
          <cell r="G661">
            <v>6.7719498907923068</v>
          </cell>
          <cell r="H661">
            <v>7.117812820336626</v>
          </cell>
          <cell r="I661">
            <v>7.4810207754690081</v>
          </cell>
          <cell r="J661">
            <v>7.8625740277586313</v>
          </cell>
          <cell r="K661">
            <v>8.0031470941451399</v>
          </cell>
          <cell r="L661">
            <v>8.4020056163352308</v>
          </cell>
          <cell r="M661">
            <v>8.8358404896008</v>
          </cell>
          <cell r="N661">
            <v>9.2437187249254418</v>
          </cell>
          <cell r="O661">
            <v>9.6700038978454206</v>
          </cell>
        </row>
        <row r="662">
          <cell r="A662" t="str">
            <v>ITOT-SWHCONBR7</v>
          </cell>
          <cell r="B662" t="str">
            <v>VAR_fout</v>
          </cell>
          <cell r="C662" t="str">
            <v>ITOT-ELS</v>
          </cell>
          <cell r="I662">
            <v>9.256376358319128E-2</v>
          </cell>
          <cell r="J662">
            <v>0.20991099024000145</v>
          </cell>
          <cell r="K662">
            <v>0.20985847674052224</v>
          </cell>
          <cell r="L662">
            <v>0.11702034901747116</v>
          </cell>
          <cell r="M662">
            <v>1.0189507301739354E-3</v>
          </cell>
          <cell r="N662">
            <v>8.8008873621967876E-4</v>
          </cell>
          <cell r="O662">
            <v>1.3147925490658279E-3</v>
          </cell>
        </row>
        <row r="663">
          <cell r="A663" t="str">
            <v>ITOT-SWHCONBR7</v>
          </cell>
          <cell r="B663" t="str">
            <v>VAR_fout</v>
          </cell>
          <cell r="C663" t="str">
            <v>ITOT-SWHC</v>
          </cell>
          <cell r="I663">
            <v>1.6141051673468142E-2</v>
          </cell>
          <cell r="J663">
            <v>3.6603785424602055E-2</v>
          </cell>
          <cell r="K663">
            <v>3.6594628243910209E-2</v>
          </cell>
          <cell r="L663">
            <v>2.0405733596178813E-2</v>
          </cell>
          <cell r="M663">
            <v>1.7768223494579464E-4</v>
          </cell>
          <cell r="N663">
            <v>1.5346780660870486E-4</v>
          </cell>
          <cell r="O663">
            <v>2.2927043643044067E-4</v>
          </cell>
        </row>
        <row r="664">
          <cell r="A664" t="str">
            <v>ITOT-SWHCONBR7</v>
          </cell>
          <cell r="B664" t="str">
            <v>VAR_fin</v>
          </cell>
          <cell r="C664" t="str">
            <v>CON</v>
          </cell>
          <cell r="I664">
            <v>0.10870481525665952</v>
          </cell>
          <cell r="J664">
            <v>0.24651477566460361</v>
          </cell>
          <cell r="K664">
            <v>0.24645310498443213</v>
          </cell>
          <cell r="L664">
            <v>0.13742608261365019</v>
          </cell>
          <cell r="M664">
            <v>1.1966329651197307E-3</v>
          </cell>
          <cell r="N664">
            <v>1.0335565428283833E-3</v>
          </cell>
          <cell r="O664">
            <v>1.544062985496267E-3</v>
          </cell>
        </row>
        <row r="665">
          <cell r="A665" t="str">
            <v>ITOT-SWHCONBR7</v>
          </cell>
          <cell r="B665" t="str">
            <v>VAR_ncap</v>
          </cell>
          <cell r="C665" t="str">
            <v>-</v>
          </cell>
          <cell r="I665">
            <v>5.9124995333541203E-3</v>
          </cell>
          <cell r="J665">
            <v>7.4975170942103197E-3</v>
          </cell>
          <cell r="K665">
            <v>1.8098289663397001E-7</v>
          </cell>
          <cell r="L665">
            <v>6.2324603386390096E-5</v>
          </cell>
          <cell r="M665">
            <v>1.6068403519515801E-6</v>
          </cell>
          <cell r="N665">
            <v>1.13589380115305E-5</v>
          </cell>
          <cell r="O665">
            <v>7.0767690020365697E-5</v>
          </cell>
        </row>
        <row r="666">
          <cell r="A666" t="str">
            <v>ITOT-SWHCONBR7</v>
          </cell>
          <cell r="B666" t="str">
            <v>VAR_cap</v>
          </cell>
          <cell r="C666" t="str">
            <v>-</v>
          </cell>
          <cell r="I666">
            <v>5.9124995333541203E-3</v>
          </cell>
          <cell r="J666">
            <v>1.34100166275644E-2</v>
          </cell>
          <cell r="K666">
            <v>1.3410197610461101E-2</v>
          </cell>
          <cell r="L666">
            <v>7.4751156042409204E-3</v>
          </cell>
          <cell r="M666">
            <v>6.4112426634975705E-5</v>
          </cell>
          <cell r="N666">
            <v>5.5564685269841399E-5</v>
          </cell>
          <cell r="O666">
            <v>8.3733468383847799E-5</v>
          </cell>
        </row>
        <row r="667">
          <cell r="A667" t="str">
            <v>RHNS-SHSTG-ELCHP</v>
          </cell>
          <cell r="B667" t="str">
            <v>VAR_fout</v>
          </cell>
          <cell r="C667" t="str">
            <v>RHNS-SHAELCH</v>
          </cell>
          <cell r="E667">
            <v>2.5003013094007185E-2</v>
          </cell>
          <cell r="F667">
            <v>8.8113828148987688E-2</v>
          </cell>
          <cell r="G667">
            <v>0.19750035799202473</v>
          </cell>
          <cell r="H667">
            <v>0.30620975605721068</v>
          </cell>
          <cell r="I667">
            <v>0.29211407014670049</v>
          </cell>
          <cell r="J667">
            <v>0.38749209344143132</v>
          </cell>
          <cell r="K667">
            <v>0.44366448715429052</v>
          </cell>
          <cell r="L667">
            <v>0.53628996844717547</v>
          </cell>
          <cell r="M667">
            <v>0.51975097152204142</v>
          </cell>
          <cell r="N667">
            <v>0.52251648570977993</v>
          </cell>
          <cell r="O667">
            <v>0.52179265210576586</v>
          </cell>
        </row>
        <row r="668">
          <cell r="A668" t="str">
            <v>RHNS-SHSTG-ELCHP</v>
          </cell>
          <cell r="B668" t="str">
            <v>VAR_fin</v>
          </cell>
          <cell r="C668" t="str">
            <v>RHNS-SHAELCH</v>
          </cell>
          <cell r="E668">
            <v>2.5006147007539139E-2</v>
          </cell>
          <cell r="F668">
            <v>8.8116830610998315E-2</v>
          </cell>
          <cell r="G668">
            <v>0.19750536618591355</v>
          </cell>
          <cell r="H668">
            <v>0.30622163732448127</v>
          </cell>
          <cell r="I668">
            <v>0.2921267104674462</v>
          </cell>
          <cell r="J668">
            <v>0.38751096684682235</v>
          </cell>
          <cell r="K668">
            <v>0.44368788551715294</v>
          </cell>
          <cell r="L668">
            <v>0.53631457887624345</v>
          </cell>
          <cell r="M668">
            <v>0.51978294699787786</v>
          </cell>
          <cell r="N668">
            <v>0.5225442798563833</v>
          </cell>
          <cell r="O668">
            <v>0.52182578590167872</v>
          </cell>
        </row>
        <row r="669">
          <cell r="A669" t="str">
            <v>RHNS-SHSTG-ELCHP</v>
          </cell>
          <cell r="B669" t="str">
            <v>VAR_ncap</v>
          </cell>
          <cell r="C669" t="str">
            <v>-</v>
          </cell>
          <cell r="D669">
            <v>3.8442397921047901E-5</v>
          </cell>
          <cell r="E669">
            <v>3.0525311353146499E-3</v>
          </cell>
          <cell r="F669">
            <v>6.4707181417281E-3</v>
          </cell>
          <cell r="G669">
            <v>1.1310823864860899E-2</v>
          </cell>
          <cell r="H669">
            <v>8.2944413784648407E-3</v>
          </cell>
          <cell r="I669">
            <v>8.8056870979889203E-3</v>
          </cell>
          <cell r="J669">
            <v>1.9444366180845302E-2</v>
          </cell>
          <cell r="K669">
            <v>1.6905057213343799E-2</v>
          </cell>
          <cell r="L669">
            <v>1.8872395940665702E-2</v>
          </cell>
          <cell r="M669">
            <v>1.92513283296387E-2</v>
          </cell>
          <cell r="N669">
            <v>1.9951833297551E-2</v>
          </cell>
          <cell r="O669">
            <v>1.58505944516808E-2</v>
          </cell>
        </row>
        <row r="670">
          <cell r="A670" t="str">
            <v>RHNS-SHSTG-ELCHP</v>
          </cell>
          <cell r="B670" t="str">
            <v>VAR_cap</v>
          </cell>
          <cell r="C670" t="str">
            <v>-</v>
          </cell>
          <cell r="D670">
            <v>3.8442397921047901E-5</v>
          </cell>
          <cell r="E670">
            <v>3.0859635326692158E-3</v>
          </cell>
          <cell r="F670">
            <v>9.5500637061007813E-3</v>
          </cell>
          <cell r="G670">
            <v>2.0852848134638717E-2</v>
          </cell>
          <cell r="H670">
            <v>2.759887087086766E-2</v>
          </cell>
          <cell r="I670">
            <v>2.7568757516480816E-2</v>
          </cell>
          <cell r="J670">
            <v>3.6512214916970959E-2</v>
          </cell>
          <cell r="K670">
            <v>4.5059910357171357E-2</v>
          </cell>
          <cell r="L670">
            <v>5.3858477198234091E-2</v>
          </cell>
          <cell r="M670">
            <v>5.4876606525342542E-2</v>
          </cell>
          <cell r="N670">
            <v>5.4875913717945063E-2</v>
          </cell>
          <cell r="O670">
            <v>5.4883701893301204E-2</v>
          </cell>
        </row>
        <row r="671">
          <cell r="A671" t="str">
            <v>RHNS-SHSOLBR</v>
          </cell>
          <cell r="B671" t="str">
            <v>VAR_fout</v>
          </cell>
          <cell r="C671" t="str">
            <v>RHNS-SHASOL</v>
          </cell>
          <cell r="E671">
            <v>1.3402901525632224E-2</v>
          </cell>
          <cell r="F671">
            <v>1.572109561009169E-2</v>
          </cell>
          <cell r="G671">
            <v>1.0497568603792541E-2</v>
          </cell>
          <cell r="H671">
            <v>1.7331364547263278E-2</v>
          </cell>
          <cell r="I671">
            <v>1.6633841367500096E-2</v>
          </cell>
          <cell r="J671">
            <v>1.3017451927361673E-2</v>
          </cell>
          <cell r="K671">
            <v>1.7351251985486336E-2</v>
          </cell>
          <cell r="L671">
            <v>3.8442382562999377E-3</v>
          </cell>
          <cell r="M671">
            <v>1.2667564364268902E-3</v>
          </cell>
          <cell r="N671">
            <v>5.6917533922745493E-4</v>
          </cell>
          <cell r="O671">
            <v>1.3863560439418177E-3</v>
          </cell>
        </row>
        <row r="672">
          <cell r="A672" t="str">
            <v>RHNS-SHSOLBR</v>
          </cell>
          <cell r="B672" t="str">
            <v>VAR_fin</v>
          </cell>
          <cell r="C672" t="str">
            <v>SOL</v>
          </cell>
          <cell r="E672">
            <v>1.3402901525632224E-2</v>
          </cell>
          <cell r="F672">
            <v>1.572109561009169E-2</v>
          </cell>
          <cell r="G672">
            <v>1.0497568603792541E-2</v>
          </cell>
          <cell r="H672">
            <v>1.7331364547263278E-2</v>
          </cell>
          <cell r="I672">
            <v>1.6633841367500096E-2</v>
          </cell>
          <cell r="J672">
            <v>1.3017451927361673E-2</v>
          </cell>
          <cell r="K672">
            <v>1.7351251985486336E-2</v>
          </cell>
          <cell r="L672">
            <v>3.8442382562999377E-3</v>
          </cell>
          <cell r="M672">
            <v>1.2667564364268902E-3</v>
          </cell>
          <cell r="N672">
            <v>5.6917533922745493E-4</v>
          </cell>
          <cell r="O672">
            <v>1.3863560439418177E-3</v>
          </cell>
        </row>
        <row r="673">
          <cell r="A673" t="str">
            <v>RHNS-SHSOLBR</v>
          </cell>
          <cell r="B673" t="str">
            <v>VAR_ncap</v>
          </cell>
          <cell r="C673" t="str">
            <v>-</v>
          </cell>
          <cell r="E673">
            <v>2.4252562734556398E-3</v>
          </cell>
          <cell r="F673">
            <v>6.9738871489319297E-5</v>
          </cell>
          <cell r="G673">
            <v>6.0323505959965096E-7</v>
          </cell>
          <cell r="H673">
            <v>1.2276352033915999E-3</v>
          </cell>
          <cell r="I673">
            <v>1.29771265211165E-3</v>
          </cell>
          <cell r="J673">
            <v>1.5218920549328101E-5</v>
          </cell>
          <cell r="K673">
            <v>1.2301967231945999E-3</v>
          </cell>
          <cell r="L673">
            <v>1.1000909280703701E-3</v>
          </cell>
          <cell r="M673">
            <v>2.1293872313031599E-4</v>
          </cell>
          <cell r="N673">
            <v>1.3612990986638701E-3</v>
          </cell>
          <cell r="O673">
            <v>9.7358676284145203E-4</v>
          </cell>
        </row>
        <row r="674">
          <cell r="A674" t="str">
            <v>RHNS-SHSOLBR</v>
          </cell>
          <cell r="B674" t="str">
            <v>VAR_cap</v>
          </cell>
          <cell r="C674" t="str">
            <v>-</v>
          </cell>
          <cell r="E674">
            <v>2.4252562734556398E-3</v>
          </cell>
          <cell r="F674">
            <v>2.49499514494496E-3</v>
          </cell>
          <cell r="G674">
            <v>2.4955983800045599E-3</v>
          </cell>
          <cell r="H674">
            <v>2.54054232224653E-3</v>
          </cell>
          <cell r="I674">
            <v>2.54048127645028E-3</v>
          </cell>
          <cell r="J674">
            <v>2.54056677605258E-3</v>
          </cell>
          <cell r="K674">
            <v>2.54312829585558E-3</v>
          </cell>
          <cell r="L674">
            <v>2.54288897535755E-3</v>
          </cell>
          <cell r="M674">
            <v>2.5432263743952899E-3</v>
          </cell>
          <cell r="N674">
            <v>2.5434796746444501E-3</v>
          </cell>
          <cell r="O674">
            <v>2.54782458463563E-3</v>
          </cell>
        </row>
        <row r="675">
          <cell r="A675" t="str">
            <v>RHES-SHPLTBR</v>
          </cell>
          <cell r="B675" t="str">
            <v>VAR_fout</v>
          </cell>
          <cell r="C675" t="str">
            <v>RHES-SHPLT</v>
          </cell>
          <cell r="D675">
            <v>1.2957621874504905</v>
          </cell>
          <cell r="E675">
            <v>1.4868859582263589</v>
          </cell>
          <cell r="F675">
            <v>1.4868879562869723</v>
          </cell>
          <cell r="G675">
            <v>1.4868852393413492</v>
          </cell>
          <cell r="H675">
            <v>1.4868859883922025</v>
          </cell>
          <cell r="I675">
            <v>1.4868860582006396</v>
          </cell>
          <cell r="J675">
            <v>1.4868883809999902</v>
          </cell>
          <cell r="K675">
            <v>1.4868885942890651</v>
          </cell>
          <cell r="L675">
            <v>1.4868870118524034</v>
          </cell>
          <cell r="M675">
            <v>1.4868896289501989</v>
          </cell>
          <cell r="N675">
            <v>1.4868894649809818</v>
          </cell>
          <cell r="O675">
            <v>1.4868947275068503</v>
          </cell>
        </row>
        <row r="676">
          <cell r="A676" t="str">
            <v>RHES-SHPLTBR</v>
          </cell>
          <cell r="B676" t="str">
            <v>VAR_fin</v>
          </cell>
          <cell r="C676" t="str">
            <v>RPLT</v>
          </cell>
          <cell r="D676">
            <v>1.4397357638338799</v>
          </cell>
          <cell r="E676">
            <v>1.6520955091404015</v>
          </cell>
          <cell r="F676">
            <v>1.6520977292077468</v>
          </cell>
          <cell r="G676">
            <v>1.6520947103792767</v>
          </cell>
          <cell r="H676">
            <v>1.6520955426580022</v>
          </cell>
          <cell r="I676">
            <v>1.6520956202229333</v>
          </cell>
          <cell r="J676">
            <v>1.6520982011110978</v>
          </cell>
          <cell r="K676">
            <v>1.6520984380989632</v>
          </cell>
          <cell r="L676">
            <v>1.6520966798360051</v>
          </cell>
          <cell r="M676">
            <v>1.6520995877224425</v>
          </cell>
          <cell r="N676">
            <v>1.6520994055344254</v>
          </cell>
          <cell r="O676">
            <v>1.6521052527853894</v>
          </cell>
        </row>
        <row r="677">
          <cell r="A677" t="str">
            <v>RHES-SHPLTBR</v>
          </cell>
          <cell r="B677" t="str">
            <v>VAR_ncap</v>
          </cell>
          <cell r="C677" t="str">
            <v>-</v>
          </cell>
          <cell r="E677">
            <v>1.55240349579973E-2</v>
          </cell>
          <cell r="F677">
            <v>7.7314842323459505E-7</v>
          </cell>
          <cell r="G677">
            <v>1.37914614455561E-4</v>
          </cell>
          <cell r="H677">
            <v>8.6603828458350296E-2</v>
          </cell>
          <cell r="I677">
            <v>3.3446385873713499E-2</v>
          </cell>
          <cell r="J677">
            <v>9.2454035586901094E-5</v>
          </cell>
          <cell r="K677">
            <v>8.8322930834856997E-2</v>
          </cell>
          <cell r="L677">
            <v>2.6826565636127502E-2</v>
          </cell>
          <cell r="M677">
            <v>5.2054909337721101E-3</v>
          </cell>
          <cell r="N677">
            <v>8.1193615856726895E-2</v>
          </cell>
          <cell r="O677">
            <v>3.4021706324095499E-2</v>
          </cell>
        </row>
        <row r="678">
          <cell r="A678" t="str">
            <v>RHES-SHPLTBR</v>
          </cell>
          <cell r="B678" t="str">
            <v>VAR_cap</v>
          </cell>
          <cell r="C678" t="str">
            <v>-</v>
          </cell>
          <cell r="D678">
            <v>0.104681131456585</v>
          </cell>
          <cell r="E678">
            <v>0.12020513376752927</v>
          </cell>
          <cell r="F678">
            <v>0.12020572352777184</v>
          </cell>
          <cell r="G678">
            <v>0.1203435878100841</v>
          </cell>
          <cell r="H678">
            <v>0.12184317344036781</v>
          </cell>
          <cell r="I678">
            <v>0.12016186806949257</v>
          </cell>
          <cell r="J678">
            <v>0.12014252107729298</v>
          </cell>
          <cell r="K678">
            <v>0.12186153499081055</v>
          </cell>
          <cell r="L678">
            <v>0.12036862768117279</v>
          </cell>
          <cell r="M678">
            <v>0.12035472285956735</v>
          </cell>
          <cell r="N678">
            <v>0.12036482865556906</v>
          </cell>
          <cell r="O678">
            <v>0.12042053206238439</v>
          </cell>
        </row>
        <row r="679">
          <cell r="A679" t="str">
            <v>RHES-SHCONBR6</v>
          </cell>
          <cell r="B679" t="str">
            <v>VAR_fout</v>
          </cell>
          <cell r="C679" t="str">
            <v>RHES-SHCON</v>
          </cell>
          <cell r="E679">
            <v>1.3169599386391161E-4</v>
          </cell>
          <cell r="F679">
            <v>1.3307503561128667E-4</v>
          </cell>
          <cell r="G679">
            <v>9.2634326935985724E-5</v>
          </cell>
          <cell r="H679">
            <v>1.1086468931464525E-4</v>
          </cell>
          <cell r="I679">
            <v>1.0798545238865635E-4</v>
          </cell>
          <cell r="J679">
            <v>1.1748204412027479E-4</v>
          </cell>
          <cell r="K679">
            <v>1.0558857255591494E-4</v>
          </cell>
          <cell r="L679">
            <v>6.7425916695152132E-5</v>
          </cell>
          <cell r="M679">
            <v>1.1393896511219916E-4</v>
          </cell>
          <cell r="N679">
            <v>1.0025760614936751E-4</v>
          </cell>
          <cell r="O679">
            <v>1.1003720435811741E-4</v>
          </cell>
        </row>
        <row r="680">
          <cell r="A680" t="str">
            <v>RHES-SHCONBR6</v>
          </cell>
          <cell r="B680" t="str">
            <v>VAR_fin</v>
          </cell>
          <cell r="C680" t="str">
            <v>CON</v>
          </cell>
          <cell r="E680">
            <v>1.3169599386391161E-4</v>
          </cell>
          <cell r="F680">
            <v>1.3307503561128667E-4</v>
          </cell>
          <cell r="G680">
            <v>9.2634326935985724E-5</v>
          </cell>
          <cell r="H680">
            <v>1.1086468931464525E-4</v>
          </cell>
          <cell r="I680">
            <v>1.0798545238865635E-4</v>
          </cell>
          <cell r="J680">
            <v>1.1748204412027479E-4</v>
          </cell>
          <cell r="K680">
            <v>1.0558857255591494E-4</v>
          </cell>
          <cell r="L680">
            <v>6.7425916695152132E-5</v>
          </cell>
          <cell r="M680">
            <v>1.1393896511219916E-4</v>
          </cell>
          <cell r="N680">
            <v>1.0025760614936751E-4</v>
          </cell>
          <cell r="O680">
            <v>1.1003720435811741E-4</v>
          </cell>
        </row>
        <row r="681">
          <cell r="A681" t="str">
            <v>RHES-SHCONBR6</v>
          </cell>
          <cell r="B681" t="str">
            <v>VAR_ncap</v>
          </cell>
          <cell r="C681" t="str">
            <v>-</v>
          </cell>
          <cell r="E681">
            <v>6.0223542822737696E-6</v>
          </cell>
          <cell r="F681">
            <v>2.3812369664266299E-8</v>
          </cell>
          <cell r="G681">
            <v>3.5241420471809501E-8</v>
          </cell>
          <cell r="H681">
            <v>1.5882390226822901E-8</v>
          </cell>
          <cell r="I681">
            <v>1.5959662267857401E-8</v>
          </cell>
          <cell r="J681">
            <v>2.02218804466753E-8</v>
          </cell>
          <cell r="K681">
            <v>7.7540399529184097E-7</v>
          </cell>
          <cell r="L681">
            <v>3.2664149566992501E-6</v>
          </cell>
          <cell r="M681">
            <v>5.5178300715141702E-7</v>
          </cell>
          <cell r="N681">
            <v>2.0982693888938E-6</v>
          </cell>
          <cell r="O681">
            <v>3.92370192035962E-8</v>
          </cell>
        </row>
        <row r="682">
          <cell r="A682" t="str">
            <v>RHES-SHCONBR6</v>
          </cell>
          <cell r="B682" t="str">
            <v>VAR_cap</v>
          </cell>
          <cell r="C682" t="str">
            <v>-</v>
          </cell>
          <cell r="E682">
            <v>6.0223542822737696E-6</v>
          </cell>
          <cell r="F682">
            <v>6.0461666519380399E-6</v>
          </cell>
          <cell r="G682">
            <v>6.08140807240985E-6</v>
          </cell>
          <cell r="H682">
            <v>6.0972904626366702E-6</v>
          </cell>
          <cell r="I682">
            <v>6.1132501249045299E-6</v>
          </cell>
          <cell r="J682">
            <v>6.1334720053512E-6</v>
          </cell>
          <cell r="K682">
            <v>4.9507848022261898E-6</v>
          </cell>
          <cell r="L682">
            <v>4.1268974126971604E-6</v>
          </cell>
          <cell r="M682">
            <v>4.6456658920838696E-6</v>
          </cell>
          <cell r="N682">
            <v>6.72836752560842E-6</v>
          </cell>
          <cell r="O682">
            <v>6.7513302476865797E-6</v>
          </cell>
        </row>
        <row r="683">
          <cell r="A683" t="str">
            <v>RHSA-WHPLTBR</v>
          </cell>
          <cell r="B683" t="str">
            <v>VAR_fout</v>
          </cell>
          <cell r="C683" t="str">
            <v>RHSA-WHPLT</v>
          </cell>
          <cell r="D683">
            <v>0.16979792005951294</v>
          </cell>
          <cell r="E683">
            <v>0.19483749605366152</v>
          </cell>
          <cell r="F683">
            <v>0.12891633335040178</v>
          </cell>
          <cell r="G683">
            <v>0.13422803886910609</v>
          </cell>
          <cell r="H683">
            <v>0.13901198883142499</v>
          </cell>
          <cell r="I683">
            <v>0.14290874353998792</v>
          </cell>
          <cell r="J683">
            <v>0.14608174703704893</v>
          </cell>
          <cell r="K683">
            <v>0.14912057063678841</v>
          </cell>
          <cell r="L683">
            <v>0.15128618587020082</v>
          </cell>
          <cell r="M683">
            <v>0.15375059959346038</v>
          </cell>
          <cell r="N683">
            <v>0.15375406569652522</v>
          </cell>
          <cell r="O683">
            <v>0.15375827818275406</v>
          </cell>
        </row>
        <row r="684">
          <cell r="A684" t="str">
            <v>RHSA-WHPLTBR</v>
          </cell>
          <cell r="B684" t="str">
            <v>VAR_fin</v>
          </cell>
          <cell r="C684" t="str">
            <v>RPLT</v>
          </cell>
          <cell r="D684">
            <v>0.27167667209522067</v>
          </cell>
          <cell r="E684">
            <v>0.31173999368585825</v>
          </cell>
          <cell r="F684">
            <v>0.20626613336064289</v>
          </cell>
          <cell r="G684">
            <v>0.21476486219056959</v>
          </cell>
          <cell r="H684">
            <v>0.22241918213028006</v>
          </cell>
          <cell r="I684">
            <v>0.22865398966398071</v>
          </cell>
          <cell r="J684">
            <v>0.23373079525927815</v>
          </cell>
          <cell r="K684">
            <v>0.23859291301886151</v>
          </cell>
          <cell r="L684">
            <v>0.24205789739232147</v>
          </cell>
          <cell r="M684">
            <v>0.24600095934953686</v>
          </cell>
          <cell r="N684">
            <v>0.24600650511444028</v>
          </cell>
          <cell r="O684">
            <v>0.2460132450924066</v>
          </cell>
        </row>
        <row r="685">
          <cell r="A685" t="str">
            <v>RHSA-WHPLTBR</v>
          </cell>
          <cell r="B685" t="str">
            <v>VAR_ncap</v>
          </cell>
          <cell r="C685" t="str">
            <v>-</v>
          </cell>
          <cell r="E685">
            <v>1.95203561804077E-3</v>
          </cell>
          <cell r="F685">
            <v>1.2217619338646501E-7</v>
          </cell>
          <cell r="G685">
            <v>2.8725171617666599E-7</v>
          </cell>
          <cell r="H685">
            <v>5.6025463894386696E-3</v>
          </cell>
          <cell r="I685">
            <v>4.1739235393254102E-3</v>
          </cell>
          <cell r="J685">
            <v>2.18591196436486E-4</v>
          </cell>
          <cell r="K685">
            <v>5.8210901268670404E-3</v>
          </cell>
          <cell r="L685">
            <v>3.69849057296609E-3</v>
          </cell>
          <cell r="M685">
            <v>1.0088185676695701E-3</v>
          </cell>
          <cell r="N685">
            <v>5.9579458625900403E-3</v>
          </cell>
          <cell r="O685">
            <v>3.6000945444802099E-3</v>
          </cell>
        </row>
        <row r="686">
          <cell r="A686" t="str">
            <v>RHSA-WHPLTBR</v>
          </cell>
          <cell r="B686" t="str">
            <v>VAR_cap</v>
          </cell>
          <cell r="C686" t="str">
            <v>-</v>
          </cell>
          <cell r="D686">
            <v>1.12410901121583E-2</v>
          </cell>
          <cell r="E686">
            <v>1.3193087412057396E-2</v>
          </cell>
          <cell r="F686">
            <v>1.3190959226385803E-2</v>
          </cell>
          <cell r="G686">
            <v>1.3190032932060291E-2</v>
          </cell>
          <cell r="H686">
            <v>9.5167393040475386E-3</v>
          </cell>
          <cell r="I686">
            <v>9.7764980901563422E-3</v>
          </cell>
          <cell r="J686">
            <v>9.9948028989781112E-3</v>
          </cell>
          <cell r="K686">
            <v>1.0213161564573747E-2</v>
          </cell>
          <cell r="L686">
            <v>1.0350120500589493E-2</v>
          </cell>
          <cell r="M686">
            <v>1.0527911101092951E-2</v>
          </cell>
          <cell r="N686">
            <v>1.0523152885616487E-2</v>
          </cell>
          <cell r="O686">
            <v>1.0566409781916076E-2</v>
          </cell>
        </row>
        <row r="687">
          <cell r="A687" t="str">
            <v>ITOT-SWHCONBR8</v>
          </cell>
          <cell r="B687" t="str">
            <v>VAR_fout</v>
          </cell>
          <cell r="C687" t="str">
            <v>ITOT-ELS</v>
          </cell>
          <cell r="J687">
            <v>7.788676063352629E-5</v>
          </cell>
          <cell r="K687">
            <v>1.5170622672826546E-4</v>
          </cell>
          <cell r="L687">
            <v>1.3600091508722699E-4</v>
          </cell>
          <cell r="M687">
            <v>1.7947972706721117E-4</v>
          </cell>
          <cell r="N687">
            <v>1.6127346786193788E-4</v>
          </cell>
          <cell r="O687">
            <v>3.1050308847149045E-4</v>
          </cell>
        </row>
        <row r="688">
          <cell r="A688" t="str">
            <v>ITOT-SWHCONBR8</v>
          </cell>
          <cell r="B688" t="str">
            <v>VAR_fout</v>
          </cell>
          <cell r="C688" t="str">
            <v>ITOT-SWHC</v>
          </cell>
          <cell r="J688">
            <v>3.0072239768042533E-4</v>
          </cell>
          <cell r="K688">
            <v>5.8574088681685981E-4</v>
          </cell>
          <cell r="L688">
            <v>5.2510235294287084E-4</v>
          </cell>
          <cell r="M688">
            <v>6.9297494747068932E-4</v>
          </cell>
          <cell r="N688">
            <v>6.2268020319749715E-4</v>
          </cell>
          <cell r="O688">
            <v>1.1988588624410031E-3</v>
          </cell>
        </row>
        <row r="689">
          <cell r="A689" t="str">
            <v>ITOT-SWHCONBR8</v>
          </cell>
          <cell r="B689" t="str">
            <v>VAR_fin</v>
          </cell>
          <cell r="C689" t="str">
            <v>CON</v>
          </cell>
          <cell r="J689">
            <v>3.7860915831395127E-4</v>
          </cell>
          <cell r="K689">
            <v>7.3744711354512525E-4</v>
          </cell>
          <cell r="L689">
            <v>6.6110326803009792E-4</v>
          </cell>
          <cell r="M689">
            <v>8.7245467453790095E-4</v>
          </cell>
          <cell r="N689">
            <v>7.8395367105943479E-4</v>
          </cell>
          <cell r="O689">
            <v>1.5093619509124918E-3</v>
          </cell>
        </row>
        <row r="690">
          <cell r="A690" t="str">
            <v>ITOT-SWHCONBR8</v>
          </cell>
          <cell r="B690" t="str">
            <v>VAR_ncap</v>
          </cell>
          <cell r="C690" t="str">
            <v>-</v>
          </cell>
          <cell r="J690">
            <v>1.9391099018809199E-5</v>
          </cell>
          <cell r="K690">
            <v>1.71528338199984E-5</v>
          </cell>
          <cell r="L690">
            <v>4.5554429915757602E-7</v>
          </cell>
          <cell r="M690">
            <v>2.6406169400650501E-5</v>
          </cell>
          <cell r="N690">
            <v>1.16675646622726E-5</v>
          </cell>
          <cell r="O690">
            <v>4.1069314006024303E-5</v>
          </cell>
        </row>
        <row r="691">
          <cell r="A691" t="str">
            <v>ITOT-SWHCONBR8</v>
          </cell>
          <cell r="B691" t="str">
            <v>VAR_cap</v>
          </cell>
          <cell r="C691" t="str">
            <v>-</v>
          </cell>
          <cell r="J691">
            <v>1.9391099018809199E-5</v>
          </cell>
          <cell r="K691">
            <v>3.65439328388075E-5</v>
          </cell>
          <cell r="L691">
            <v>3.4430245164209898E-5</v>
          </cell>
          <cell r="M691">
            <v>4.4014547519806399E-5</v>
          </cell>
          <cell r="N691">
            <v>4.1423007498265002E-5</v>
          </cell>
          <cell r="O691">
            <v>7.9143048068947298E-5</v>
          </cell>
        </row>
        <row r="692">
          <cell r="A692" t="str">
            <v>D-SCOM_KEV_HFC_ELC_CHP</v>
          </cell>
          <cell r="B692" t="str">
            <v>VAR_fout</v>
          </cell>
          <cell r="C692" t="str">
            <v>ELC5</v>
          </cell>
          <cell r="G692">
            <v>6.0166754436113761E-4</v>
          </cell>
          <cell r="H692">
            <v>1.4648704436911225E-3</v>
          </cell>
          <cell r="I692">
            <v>8.7817810912553043E-3</v>
          </cell>
          <cell r="J692">
            <v>2.4481416944771846E-2</v>
          </cell>
          <cell r="K692">
            <v>3.019961489283083E-2</v>
          </cell>
          <cell r="L692">
            <v>2.1908677459278054E-2</v>
          </cell>
          <cell r="M692">
            <v>8.3373576799050976E-3</v>
          </cell>
          <cell r="N692">
            <v>3.9877975267884752E-3</v>
          </cell>
          <cell r="O692">
            <v>1.2047609111422421E-2</v>
          </cell>
        </row>
        <row r="693">
          <cell r="A693" t="str">
            <v>D-SCOM_KEV_HFC_ELC_CHP</v>
          </cell>
          <cell r="B693" t="str">
            <v>VAR_fout</v>
          </cell>
          <cell r="C693" t="str">
            <v>SCOM_ELC</v>
          </cell>
          <cell r="G693">
            <v>6.0102024754559087E-4</v>
          </cell>
          <cell r="H693">
            <v>1.4636845015362501E-3</v>
          </cell>
          <cell r="I693">
            <v>8.7773946003620353E-3</v>
          </cell>
          <cell r="J693">
            <v>2.4453765845575837E-2</v>
          </cell>
          <cell r="K693">
            <v>3.019135329528333E-2</v>
          </cell>
          <cell r="L693">
            <v>2.1851472000839471E-2</v>
          </cell>
          <cell r="M693">
            <v>8.3368279241257358E-3</v>
          </cell>
          <cell r="N693">
            <v>3.983437588677502E-3</v>
          </cell>
          <cell r="O693">
            <v>1.2049807864228532E-2</v>
          </cell>
        </row>
        <row r="694">
          <cell r="A694" t="str">
            <v>D-SCOM_KEV_HFC_ELC_CHP</v>
          </cell>
          <cell r="B694" t="str">
            <v>VAR_fin</v>
          </cell>
          <cell r="C694" t="str">
            <v>SCOM_KEV_HFC_ELC_CHP</v>
          </cell>
          <cell r="G694">
            <v>1.1984468993982166E-3</v>
          </cell>
          <cell r="H694">
            <v>2.921586754406342E-3</v>
          </cell>
          <cell r="I694">
            <v>1.7559159459123657E-2</v>
          </cell>
          <cell r="J694">
            <v>4.8931063422491101E-2</v>
          </cell>
          <cell r="K694">
            <v>6.0384905258169877E-2</v>
          </cell>
          <cell r="L694">
            <v>4.3749726240197649E-2</v>
          </cell>
          <cell r="M694">
            <v>1.6669572072669381E-2</v>
          </cell>
          <cell r="N694">
            <v>7.9594748404974089E-3</v>
          </cell>
          <cell r="O694">
            <v>2.4085052986151601E-2</v>
          </cell>
        </row>
        <row r="695">
          <cell r="A695" t="str">
            <v>D-EH2R</v>
          </cell>
          <cell r="B695" t="str">
            <v>VAR_fout</v>
          </cell>
          <cell r="C695" t="str">
            <v>EH2</v>
          </cell>
          <cell r="I695">
            <v>4.769089327973073E-2</v>
          </cell>
          <cell r="J695">
            <v>0.25060955039596766</v>
          </cell>
          <cell r="K695">
            <v>0.53425077725981696</v>
          </cell>
          <cell r="L695">
            <v>0.11622187512699729</v>
          </cell>
          <cell r="M695">
            <v>8.646611398304891E-3</v>
          </cell>
          <cell r="N695">
            <v>7.1089631734613887E-3</v>
          </cell>
          <cell r="O695">
            <v>1.3530795577247933E-2</v>
          </cell>
        </row>
        <row r="696">
          <cell r="A696" t="str">
            <v>D-EH2R</v>
          </cell>
          <cell r="B696" t="str">
            <v>VAR_fin</v>
          </cell>
          <cell r="C696" t="str">
            <v>H2</v>
          </cell>
          <cell r="I696">
            <v>4.769089327973073E-2</v>
          </cell>
          <cell r="J696">
            <v>0.25060955039596766</v>
          </cell>
          <cell r="K696">
            <v>0.53425077725981696</v>
          </cell>
          <cell r="L696">
            <v>0.11622187512699729</v>
          </cell>
          <cell r="M696">
            <v>8.646611398304891E-3</v>
          </cell>
          <cell r="N696">
            <v>7.1089631734613887E-3</v>
          </cell>
          <cell r="O696">
            <v>1.3530795577247933E-2</v>
          </cell>
        </row>
        <row r="697">
          <cell r="A697" t="str">
            <v>D-EH2R</v>
          </cell>
          <cell r="B697" t="str">
            <v>VAR_ncap</v>
          </cell>
          <cell r="C697" t="str">
            <v>-</v>
          </cell>
          <cell r="H697">
            <v>7.8644280864968302E-7</v>
          </cell>
          <cell r="I697">
            <v>2.2370812612144599E-3</v>
          </cell>
          <cell r="J697">
            <v>9.8104903275175199E-3</v>
          </cell>
          <cell r="K697">
            <v>1.1638337893804401E-2</v>
          </cell>
          <cell r="L697">
            <v>3.4955415699050401E-4</v>
          </cell>
          <cell r="M697">
            <v>1.83515904370278E-4</v>
          </cell>
          <cell r="N697">
            <v>3.36846638325901E-4</v>
          </cell>
          <cell r="O697">
            <v>4.2598145904054101E-4</v>
          </cell>
        </row>
        <row r="698">
          <cell r="A698" t="str">
            <v>D-EH2R</v>
          </cell>
          <cell r="B698" t="str">
            <v>VAR_cap</v>
          </cell>
          <cell r="C698" t="str">
            <v>-</v>
          </cell>
          <cell r="H698">
            <v>7.8644280864968302E-7</v>
          </cell>
          <cell r="I698">
            <v>2.2372464117960899E-3</v>
          </cell>
          <cell r="J698">
            <v>9.8104903275175199E-3</v>
          </cell>
          <cell r="K698">
            <v>2.1448828221321901E-2</v>
          </cell>
          <cell r="L698">
            <v>5.3899156183504103E-3</v>
          </cell>
          <cell r="M698">
            <v>4.48891171758318E-4</v>
          </cell>
          <cell r="N698">
            <v>3.6935132825695902E-4</v>
          </cell>
          <cell r="O698">
            <v>7.6282809736644196E-4</v>
          </cell>
        </row>
        <row r="699">
          <cell r="A699" t="str">
            <v>SCOM-ELCSPECADV</v>
          </cell>
          <cell r="B699" t="str">
            <v>VAR_fout</v>
          </cell>
          <cell r="C699" t="str">
            <v>SCOM-ELS</v>
          </cell>
          <cell r="G699">
            <v>2.2664603384859016E-4</v>
          </cell>
          <cell r="H699">
            <v>5.2549785766470021E-4</v>
          </cell>
          <cell r="I699">
            <v>6.7753147987577105E-4</v>
          </cell>
          <cell r="J699">
            <v>1.153918351729369E-3</v>
          </cell>
          <cell r="K699">
            <v>1.2054157102711295E-3</v>
          </cell>
          <cell r="L699">
            <v>9.8605098939022256E-4</v>
          </cell>
          <cell r="M699">
            <v>8.1132807089057894E-4</v>
          </cell>
          <cell r="N699">
            <v>6.4276265640002023E-4</v>
          </cell>
          <cell r="O699">
            <v>1.362995924558964E-3</v>
          </cell>
        </row>
        <row r="700">
          <cell r="A700" t="str">
            <v>SCOM-ELCSPECADV</v>
          </cell>
          <cell r="B700" t="str">
            <v>VAR_fin</v>
          </cell>
          <cell r="C700" t="str">
            <v>SCOM_ELC</v>
          </cell>
          <cell r="G700">
            <v>1.9514897336976892E-4</v>
          </cell>
          <cell r="H700">
            <v>4.4118807050215654E-4</v>
          </cell>
          <cell r="I700">
            <v>5.5499236449999575E-4</v>
          </cell>
          <cell r="J700">
            <v>9.2165264497303377E-4</v>
          </cell>
          <cell r="K700">
            <v>9.3936366946596132E-4</v>
          </cell>
          <cell r="L700">
            <v>7.6841579861755939E-4</v>
          </cell>
          <cell r="M700">
            <v>6.322566624265176E-4</v>
          </cell>
          <cell r="N700">
            <v>5.008959833249602E-4</v>
          </cell>
          <cell r="O700">
            <v>1.0621637350925822E-3</v>
          </cell>
        </row>
        <row r="701">
          <cell r="A701" t="str">
            <v>SCOM-ELCSPECADV</v>
          </cell>
          <cell r="B701" t="str">
            <v>VAR_ncap</v>
          </cell>
          <cell r="C701" t="str">
            <v>-</v>
          </cell>
          <cell r="G701">
            <v>2.40616394807544E-5</v>
          </cell>
          <cell r="H701">
            <v>3.1639317271979203E-5</v>
          </cell>
          <cell r="I701">
            <v>1.6137659789290499E-5</v>
          </cell>
          <cell r="J701">
            <v>5.0526635497377802E-5</v>
          </cell>
          <cell r="K701">
            <v>6.1843399789926601E-6</v>
          </cell>
          <cell r="L701">
            <v>9.5438959799561203E-7</v>
          </cell>
          <cell r="M701">
            <v>1.3371614996161799E-5</v>
          </cell>
          <cell r="N701">
            <v>6.0309094161508197E-6</v>
          </cell>
          <cell r="O701">
            <v>1.1902718399365799E-4</v>
          </cell>
        </row>
        <row r="702">
          <cell r="A702" t="str">
            <v>SCOM-ELCSPECADV</v>
          </cell>
          <cell r="B702" t="str">
            <v>VAR_cap</v>
          </cell>
          <cell r="C702" t="str">
            <v>-</v>
          </cell>
          <cell r="G702">
            <v>2.40616394807544E-5</v>
          </cell>
          <cell r="H702">
            <v>5.5656522468317122E-5</v>
          </cell>
          <cell r="I702">
            <v>7.1666700935527219E-5</v>
          </cell>
          <cell r="J702">
            <v>1.2200919657770732E-4</v>
          </cell>
          <cell r="K702">
            <v>1.2760131821370921E-4</v>
          </cell>
          <cell r="L702">
            <v>1.0429222423870838E-4</v>
          </cell>
          <cell r="M702">
            <v>8.5964792163561993E-5</v>
          </cell>
          <cell r="N702">
            <v>6.8082871507074748E-5</v>
          </cell>
          <cell r="O702">
            <v>1.4455751431212169E-4</v>
          </cell>
        </row>
        <row r="703">
          <cell r="A703" t="str">
            <v>RHSA-WHLTHRD</v>
          </cell>
          <cell r="B703" t="str">
            <v>VAR_fout</v>
          </cell>
          <cell r="C703" t="str">
            <v>RHSA-WHLTHRD</v>
          </cell>
          <cell r="D703">
            <v>1.3170637260952658</v>
          </cell>
          <cell r="E703">
            <v>1.4633782886321294</v>
          </cell>
          <cell r="F703">
            <v>1.4344145560315491</v>
          </cell>
          <cell r="G703">
            <v>0.99594083390780408</v>
          </cell>
          <cell r="H703">
            <v>1.0183719202099528</v>
          </cell>
          <cell r="I703">
            <v>1.3939194358542484</v>
          </cell>
          <cell r="J703">
            <v>1.1434200048274641</v>
          </cell>
          <cell r="K703">
            <v>1.4008534616578223</v>
          </cell>
          <cell r="L703">
            <v>1.3749343198845774</v>
          </cell>
          <cell r="M703">
            <v>1.3578826125510057</v>
          </cell>
          <cell r="N703">
            <v>1.3923005520782439</v>
          </cell>
          <cell r="O703">
            <v>1.2014175022077627</v>
          </cell>
        </row>
        <row r="704">
          <cell r="A704" t="str">
            <v>RHSA-WHLTHRD</v>
          </cell>
          <cell r="B704" t="str">
            <v>VAR_fin</v>
          </cell>
          <cell r="C704" t="str">
            <v>RHSA_LTH</v>
          </cell>
          <cell r="D704">
            <v>1.7104723715522929</v>
          </cell>
          <cell r="E704">
            <v>1.8955677313887691</v>
          </cell>
          <cell r="F704">
            <v>1.8508574916536109</v>
          </cell>
          <cell r="G704">
            <v>1.276847222958722</v>
          </cell>
          <cell r="H704">
            <v>1.2972890703311493</v>
          </cell>
          <cell r="I704">
            <v>1.7644549820939852</v>
          </cell>
          <cell r="J704">
            <v>1.4473670947183095</v>
          </cell>
          <cell r="K704">
            <v>1.7732322299466095</v>
          </cell>
          <cell r="L704">
            <v>1.7404231897273115</v>
          </cell>
          <cell r="M704">
            <v>1.7188387500645625</v>
          </cell>
          <cell r="N704">
            <v>1.762405762124359</v>
          </cell>
          <cell r="O704">
            <v>1.5207816483642569</v>
          </cell>
        </row>
        <row r="705">
          <cell r="A705" t="str">
            <v>RHSA-WHLTHRD</v>
          </cell>
          <cell r="B705" t="str">
            <v>VAR_ncap</v>
          </cell>
          <cell r="C705" t="str">
            <v>-</v>
          </cell>
          <cell r="E705">
            <v>3.9775034039239397E-2</v>
          </cell>
          <cell r="F705">
            <v>3.5808172444794097E-2</v>
          </cell>
          <cell r="G705">
            <v>2.4433935690211999E-2</v>
          </cell>
          <cell r="H705">
            <v>2.2927212676011399E-2</v>
          </cell>
          <cell r="I705">
            <v>5.8293425974484003E-2</v>
          </cell>
          <cell r="J705">
            <v>2.9473513316354599E-2</v>
          </cell>
          <cell r="K705">
            <v>6.9660377491903805E-2</v>
          </cell>
          <cell r="L705">
            <v>2.69624404704988E-2</v>
          </cell>
          <cell r="M705">
            <v>2.7516174593624699E-2</v>
          </cell>
          <cell r="N705">
            <v>3.9842014791429597E-2</v>
          </cell>
          <cell r="O705">
            <v>2.9932970192211E-2</v>
          </cell>
        </row>
        <row r="706">
          <cell r="A706" t="str">
            <v>RHSA-WHLTHRD</v>
          </cell>
          <cell r="B706" t="str">
            <v>VAR_cap</v>
          </cell>
          <cell r="C706" t="str">
            <v>-</v>
          </cell>
          <cell r="D706">
            <v>0.13737412127568699</v>
          </cell>
          <cell r="E706">
            <v>0.15006740275468158</v>
          </cell>
          <cell r="F706">
            <v>0.14219885845377728</v>
          </cell>
          <cell r="G706">
            <v>8.8247890714364008E-2</v>
          </cell>
          <cell r="H706">
            <v>8.0588471521202992E-2</v>
          </cell>
          <cell r="I706">
            <v>0.12757671946288099</v>
          </cell>
          <cell r="J706">
            <v>0.11464454234748395</v>
          </cell>
          <cell r="K706">
            <v>0.16614102070480696</v>
          </cell>
          <cell r="L706">
            <v>0.13750044772702597</v>
          </cell>
          <cell r="M706">
            <v>0.12099726926396204</v>
          </cell>
          <cell r="N706">
            <v>0.12313769035269095</v>
          </cell>
          <cell r="O706">
            <v>0.11085467004637994</v>
          </cell>
        </row>
        <row r="707">
          <cell r="A707" t="str">
            <v>RHES-SHCONBR7</v>
          </cell>
          <cell r="B707" t="str">
            <v>VAR_fout</v>
          </cell>
          <cell r="C707" t="str">
            <v>RHES-SHCON</v>
          </cell>
          <cell r="E707">
            <v>1.2609342205994071E-4</v>
          </cell>
          <cell r="F707">
            <v>1.2749729077383878E-4</v>
          </cell>
          <cell r="G707">
            <v>8.7054905923400421E-5</v>
          </cell>
          <cell r="H707">
            <v>1.0528432148208918E-4</v>
          </cell>
          <cell r="I707">
            <v>1.0240459323240678E-4</v>
          </cell>
          <cell r="J707">
            <v>1.1190224142184299E-4</v>
          </cell>
          <cell r="K707">
            <v>1.0227205087254592E-4</v>
          </cell>
          <cell r="L707">
            <v>6.5156613593101375E-5</v>
          </cell>
          <cell r="M707">
            <v>1.1145104260205613E-4</v>
          </cell>
          <cell r="N707">
            <v>9.780387956384145E-5</v>
          </cell>
          <cell r="O707">
            <v>1.0800293964182324E-4</v>
          </cell>
        </row>
        <row r="708">
          <cell r="A708" t="str">
            <v>RHES-SHCONBR7</v>
          </cell>
          <cell r="B708" t="str">
            <v>VAR_fin</v>
          </cell>
          <cell r="C708" t="str">
            <v>CON</v>
          </cell>
          <cell r="E708">
            <v>1.2609342205994071E-4</v>
          </cell>
          <cell r="F708">
            <v>1.2749729077383878E-4</v>
          </cell>
          <cell r="G708">
            <v>8.7054905923400421E-5</v>
          </cell>
          <cell r="H708">
            <v>1.0528432148208918E-4</v>
          </cell>
          <cell r="I708">
            <v>1.0240459323240678E-4</v>
          </cell>
          <cell r="J708">
            <v>1.1190224142184299E-4</v>
          </cell>
          <cell r="K708">
            <v>1.0227205087254592E-4</v>
          </cell>
          <cell r="L708">
            <v>6.5156613593101375E-5</v>
          </cell>
          <cell r="M708">
            <v>1.1145104260205613E-4</v>
          </cell>
          <cell r="N708">
            <v>9.780387956384145E-5</v>
          </cell>
          <cell r="O708">
            <v>1.0800293964182324E-4</v>
          </cell>
        </row>
        <row r="709">
          <cell r="A709" t="str">
            <v>RHES-SHCONBR7</v>
          </cell>
          <cell r="B709" t="str">
            <v>VAR_ncap</v>
          </cell>
          <cell r="C709" t="str">
            <v>-</v>
          </cell>
          <cell r="E709">
            <v>5.5697089433782597E-6</v>
          </cell>
          <cell r="F709">
            <v>2.4116496896038801E-8</v>
          </cell>
          <cell r="G709">
            <v>3.6161634024519697E-8</v>
          </cell>
          <cell r="H709">
            <v>1.5937507505948398E-8</v>
          </cell>
          <cell r="I709">
            <v>1.5876673495861801E-8</v>
          </cell>
          <cell r="J709">
            <v>2.01564263124498E-8</v>
          </cell>
          <cell r="K709">
            <v>8.1164030629881796E-7</v>
          </cell>
          <cell r="L709">
            <v>3.0458654596480701E-6</v>
          </cell>
          <cell r="M709">
            <v>5.3467708139081096E-7</v>
          </cell>
          <cell r="N709">
            <v>2.1012439431824799E-6</v>
          </cell>
          <cell r="O709">
            <v>3.9445990533090401E-8</v>
          </cell>
        </row>
        <row r="710">
          <cell r="A710" t="str">
            <v>RHES-SHCONBR7</v>
          </cell>
          <cell r="B710" t="str">
            <v>VAR_cap</v>
          </cell>
          <cell r="C710" t="str">
            <v>-</v>
          </cell>
          <cell r="E710">
            <v>5.5697089433782597E-6</v>
          </cell>
          <cell r="F710">
            <v>5.5938254402743003E-6</v>
          </cell>
          <cell r="G710">
            <v>5.6299870742988203E-6</v>
          </cell>
          <cell r="H710">
            <v>5.64592458180477E-6</v>
          </cell>
          <cell r="I710">
            <v>5.6618012553006304E-6</v>
          </cell>
          <cell r="J710">
            <v>5.68195768161308E-6</v>
          </cell>
          <cell r="K710">
            <v>4.6826786117680197E-6</v>
          </cell>
          <cell r="L710">
            <v>3.9432565393102699E-6</v>
          </cell>
          <cell r="M710">
            <v>4.4441534546519601E-6</v>
          </cell>
          <cell r="N710">
            <v>6.5297972795542998E-6</v>
          </cell>
          <cell r="O710">
            <v>6.5530292073657204E-6</v>
          </cell>
        </row>
        <row r="711">
          <cell r="A711" t="str">
            <v>ITOT-SWHCONBR9</v>
          </cell>
          <cell r="B711" t="str">
            <v>VAR_fout</v>
          </cell>
          <cell r="C711" t="str">
            <v>ITOT-ELS</v>
          </cell>
          <cell r="J711">
            <v>1.6533643338049394E-5</v>
          </cell>
          <cell r="K711">
            <v>3.0484486999518767E-5</v>
          </cell>
          <cell r="L711">
            <v>2.4265869775623245E-5</v>
          </cell>
          <cell r="M711">
            <v>3.8564284032860388E-5</v>
          </cell>
          <cell r="N711">
            <v>3.2918472084259324E-5</v>
          </cell>
          <cell r="O711">
            <v>6.7029771781148225E-5</v>
          </cell>
        </row>
        <row r="712">
          <cell r="A712" t="str">
            <v>ITOT-SWHCONBR9</v>
          </cell>
          <cell r="B712" t="str">
            <v>VAR_fout</v>
          </cell>
          <cell r="C712" t="str">
            <v>ITOT-SWHC</v>
          </cell>
          <cell r="J712">
            <v>9.5961167360219621E-5</v>
          </cell>
          <cell r="K712">
            <v>1.7693178079625747E-4</v>
          </cell>
          <cell r="L712">
            <v>1.4083896350425314E-4</v>
          </cell>
          <cell r="M712">
            <v>2.2382687460590655E-4</v>
          </cell>
          <cell r="N712">
            <v>1.9105861571663767E-4</v>
          </cell>
          <cell r="O712">
            <v>3.8904039578532249E-4</v>
          </cell>
        </row>
        <row r="713">
          <cell r="A713" t="str">
            <v>ITOT-SWHCONBR9</v>
          </cell>
          <cell r="B713" t="str">
            <v>VAR_fin</v>
          </cell>
          <cell r="C713" t="str">
            <v>CON</v>
          </cell>
          <cell r="J713">
            <v>1.12494810698269E-4</v>
          </cell>
          <cell r="K713">
            <v>2.0741626779577634E-4</v>
          </cell>
          <cell r="L713">
            <v>1.6510483327987643E-4</v>
          </cell>
          <cell r="M713">
            <v>2.62391158638767E-4</v>
          </cell>
          <cell r="N713">
            <v>2.2397708780089683E-4</v>
          </cell>
          <cell r="O713">
            <v>4.560701675664704E-4</v>
          </cell>
        </row>
        <row r="714">
          <cell r="A714" t="str">
            <v>ITOT-SWHCONBR9</v>
          </cell>
          <cell r="B714" t="str">
            <v>VAR_ncap</v>
          </cell>
          <cell r="C714" t="str">
            <v>-</v>
          </cell>
          <cell r="J714">
            <v>4.2228257795379202E-6</v>
          </cell>
          <cell r="K714">
            <v>3.4306799971486202E-6</v>
          </cell>
          <cell r="L714">
            <v>1.62514072413725E-7</v>
          </cell>
          <cell r="M714">
            <v>7.1927412410426402E-6</v>
          </cell>
          <cell r="N714">
            <v>3.01150156487354E-6</v>
          </cell>
          <cell r="O714">
            <v>1.10493217899954E-5</v>
          </cell>
        </row>
        <row r="715">
          <cell r="A715" t="str">
            <v>ITOT-SWHCONBR9</v>
          </cell>
          <cell r="B715" t="str">
            <v>VAR_cap</v>
          </cell>
          <cell r="C715" t="str">
            <v>-</v>
          </cell>
          <cell r="J715">
            <v>4.2228257795379202E-6</v>
          </cell>
          <cell r="K715">
            <v>7.65350577668654E-6</v>
          </cell>
          <cell r="L715">
            <v>7.2565147379220499E-6</v>
          </cell>
          <cell r="M715">
            <v>1.0785935310605E-5</v>
          </cell>
          <cell r="N715">
            <v>1.09228863316894E-5</v>
          </cell>
          <cell r="O715">
            <v>2.1253564595911599E-5</v>
          </cell>
        </row>
        <row r="716">
          <cell r="A716" t="str">
            <v>SCOM-SHPLTBR</v>
          </cell>
          <cell r="B716" t="str">
            <v>VAR_fout</v>
          </cell>
          <cell r="C716" t="str">
            <v>SCOM-SHPLT</v>
          </cell>
          <cell r="D716">
            <v>1.8770744248868299</v>
          </cell>
          <cell r="E716">
            <v>2.1600841243032258</v>
          </cell>
          <cell r="F716">
            <v>2.1233147264665342</v>
          </cell>
          <cell r="G716">
            <v>2.136062994424679</v>
          </cell>
          <cell r="H716">
            <v>2.2685519153422455</v>
          </cell>
          <cell r="I716">
            <v>2.4763296795289955</v>
          </cell>
          <cell r="J716">
            <v>2.4514531029895013</v>
          </cell>
          <cell r="K716">
            <v>2.2392005811097722</v>
          </cell>
          <cell r="L716">
            <v>2.2056147087505908</v>
          </cell>
          <cell r="M716">
            <v>2.2211191301814184</v>
          </cell>
          <cell r="N716">
            <v>2.2217363482675543</v>
          </cell>
          <cell r="O716">
            <v>2.222196846898862</v>
          </cell>
        </row>
        <row r="717">
          <cell r="A717" t="str">
            <v>SCOM-SHPLTBR</v>
          </cell>
          <cell r="B717" t="str">
            <v>VAR_fin</v>
          </cell>
          <cell r="C717" t="str">
            <v>SCOMPLTBRC</v>
          </cell>
          <cell r="D717">
            <v>1.8770744248868299</v>
          </cell>
          <cell r="E717">
            <v>2.1600841243032258</v>
          </cell>
          <cell r="F717">
            <v>2.1233147264665342</v>
          </cell>
          <cell r="G717">
            <v>2.136062994424679</v>
          </cell>
          <cell r="H717">
            <v>2.2685519153422455</v>
          </cell>
          <cell r="I717">
            <v>2.4763296795289955</v>
          </cell>
          <cell r="J717">
            <v>2.4514531029895013</v>
          </cell>
          <cell r="K717">
            <v>2.2392005811097722</v>
          </cell>
          <cell r="L717">
            <v>2.2056147087505908</v>
          </cell>
          <cell r="M717">
            <v>2.2211191301814184</v>
          </cell>
          <cell r="N717">
            <v>2.2217363482675543</v>
          </cell>
          <cell r="O717">
            <v>2.222196846898862</v>
          </cell>
        </row>
        <row r="718">
          <cell r="A718" t="str">
            <v>SCOM-SHPLTBR</v>
          </cell>
          <cell r="B718" t="str">
            <v>VAR_fin</v>
          </cell>
          <cell r="C718" t="str">
            <v>SPLT</v>
          </cell>
          <cell r="D718">
            <v>2.0856382498742554</v>
          </cell>
          <cell r="E718">
            <v>2.4000934714480269</v>
          </cell>
          <cell r="F718">
            <v>2.3592385849628132</v>
          </cell>
          <cell r="G718">
            <v>2.3734033271385337</v>
          </cell>
          <cell r="H718">
            <v>2.5206132392691631</v>
          </cell>
          <cell r="I718">
            <v>2.7514774216988847</v>
          </cell>
          <cell r="J718">
            <v>2.7238367810994433</v>
          </cell>
          <cell r="K718">
            <v>2.4880006456775225</v>
          </cell>
          <cell r="L718">
            <v>2.4506830097228809</v>
          </cell>
          <cell r="M718">
            <v>2.4679101446460252</v>
          </cell>
          <cell r="N718">
            <v>2.4685959425195056</v>
          </cell>
          <cell r="O718">
            <v>2.4691076076654017</v>
          </cell>
        </row>
        <row r="719">
          <cell r="A719" t="str">
            <v>SCOM-SHPLTBR</v>
          </cell>
          <cell r="B719" t="str">
            <v>VAR_ncap</v>
          </cell>
          <cell r="C719" t="str">
            <v>-</v>
          </cell>
          <cell r="D719">
            <v>1.5037535846388601E-6</v>
          </cell>
          <cell r="E719">
            <v>2.3946376860199299E-2</v>
          </cell>
          <cell r="F719">
            <v>1.7507796520377299E-6</v>
          </cell>
          <cell r="G719">
            <v>6.29480815884814E-4</v>
          </cell>
          <cell r="H719">
            <v>0.13572099247965699</v>
          </cell>
          <cell r="I719">
            <v>6.7015646047031197E-2</v>
          </cell>
          <cell r="J719">
            <v>4.8860778231324897E-6</v>
          </cell>
          <cell r="K719">
            <v>0.11774295436234899</v>
          </cell>
          <cell r="L719">
            <v>6.4633055282622406E-2</v>
          </cell>
          <cell r="M719">
            <v>2.9336714908435799E-3</v>
          </cell>
          <cell r="N719">
            <v>0.12589874212107999</v>
          </cell>
          <cell r="O719">
            <v>0.16426319944583601</v>
          </cell>
        </row>
        <row r="720">
          <cell r="A720" t="str">
            <v>SCOM-SHPLTBR</v>
          </cell>
          <cell r="B720" t="str">
            <v>VAR_cap</v>
          </cell>
          <cell r="C720" t="str">
            <v>-</v>
          </cell>
          <cell r="D720">
            <v>0.15051237187777863</v>
          </cell>
          <cell r="E720">
            <v>0.17445865634275221</v>
          </cell>
          <cell r="F720">
            <v>0.17445950420910095</v>
          </cell>
          <cell r="G720">
            <v>0.17508806571349658</v>
          </cell>
          <cell r="H720">
            <v>0.18765196799662565</v>
          </cell>
          <cell r="I720">
            <v>0.20324584092617806</v>
          </cell>
          <cell r="J720">
            <v>0.20274060387804685</v>
          </cell>
          <cell r="K720">
            <v>0.18476240842379982</v>
          </cell>
          <cell r="L720">
            <v>0.19267507852910101</v>
          </cell>
          <cell r="M720">
            <v>0.18530812605107644</v>
          </cell>
          <cell r="N720">
            <v>0.19382716795547925</v>
          </cell>
          <cell r="O720">
            <v>0.2930925112318396</v>
          </cell>
        </row>
        <row r="721">
          <cell r="A721" t="str">
            <v>ITOT-SWHELCHP</v>
          </cell>
          <cell r="B721" t="str">
            <v>VAR_fout</v>
          </cell>
          <cell r="C721" t="str">
            <v>ITOT-SWHAELCH</v>
          </cell>
          <cell r="D721">
            <v>1.1081814492957434</v>
          </cell>
          <cell r="E721">
            <v>1.4007947756842345</v>
          </cell>
          <cell r="F721">
            <v>3.5967987288741035</v>
          </cell>
          <cell r="G721">
            <v>5.9437700817195127</v>
          </cell>
          <cell r="H721">
            <v>8.1691279467235329</v>
          </cell>
          <cell r="I721">
            <v>8.1691292883524689</v>
          </cell>
          <cell r="J721">
            <v>9.218309204736423</v>
          </cell>
          <cell r="K721">
            <v>11.854597162575233</v>
          </cell>
          <cell r="L721">
            <v>11.854607322577495</v>
          </cell>
          <cell r="M721">
            <v>13.214236704687561</v>
          </cell>
          <cell r="N721">
            <v>13.214236119626532</v>
          </cell>
          <cell r="O721">
            <v>13.214253717237707</v>
          </cell>
        </row>
        <row r="722">
          <cell r="A722" t="str">
            <v>ITOT-SWHELCHP</v>
          </cell>
          <cell r="B722" t="str">
            <v>VAR_fin</v>
          </cell>
          <cell r="C722" t="str">
            <v>ITOT_ELC</v>
          </cell>
          <cell r="D722">
            <v>0.3596847054322741</v>
          </cell>
          <cell r="E722">
            <v>0.45106355530247272</v>
          </cell>
          <cell r="F722">
            <v>1.1446121284699273</v>
          </cell>
          <cell r="G722">
            <v>1.8552443783080437</v>
          </cell>
          <cell r="H722">
            <v>2.5019074737919555</v>
          </cell>
          <cell r="I722">
            <v>2.455733896245651</v>
          </cell>
          <cell r="J722">
            <v>2.7209135545204628</v>
          </cell>
          <cell r="K722">
            <v>3.4367729781183241</v>
          </cell>
          <cell r="L722">
            <v>3.436775923610333</v>
          </cell>
          <cell r="M722">
            <v>3.8309468479031734</v>
          </cell>
          <cell r="N722">
            <v>3.830946678287797</v>
          </cell>
          <cell r="O722">
            <v>3.8309517800212172</v>
          </cell>
        </row>
        <row r="723">
          <cell r="A723" t="str">
            <v>ITOT-SWHELCHP</v>
          </cell>
          <cell r="B723" t="str">
            <v>VAR_fin</v>
          </cell>
          <cell r="C723" t="str">
            <v>ITOTELCHPC</v>
          </cell>
          <cell r="D723">
            <v>1.1081814492957434</v>
          </cell>
          <cell r="E723">
            <v>1.4007947756842345</v>
          </cell>
          <cell r="F723">
            <v>3.5967987288741035</v>
          </cell>
          <cell r="G723">
            <v>5.9437700817195127</v>
          </cell>
          <cell r="H723">
            <v>8.1691279467235329</v>
          </cell>
          <cell r="I723">
            <v>8.1691292883524689</v>
          </cell>
          <cell r="J723">
            <v>9.218309204736423</v>
          </cell>
          <cell r="K723">
            <v>11.854597162575233</v>
          </cell>
          <cell r="L723">
            <v>11.854607322577495</v>
          </cell>
          <cell r="M723">
            <v>13.214236704687561</v>
          </cell>
          <cell r="N723">
            <v>13.214236119626532</v>
          </cell>
          <cell r="O723">
            <v>13.214253717237707</v>
          </cell>
        </row>
        <row r="724">
          <cell r="A724" t="str">
            <v>ITOT-SWHELCHP</v>
          </cell>
          <cell r="B724" t="str">
            <v>VAR_ncap</v>
          </cell>
          <cell r="C724" t="str">
            <v>-</v>
          </cell>
          <cell r="E724">
            <v>1.6020954889915E-2</v>
          </cell>
          <cell r="F724">
            <v>0.119391481288115</v>
          </cell>
          <cell r="G724">
            <v>0.12762423059401101</v>
          </cell>
          <cell r="H724">
            <v>0.17716641670597699</v>
          </cell>
          <cell r="I724">
            <v>0.142335092807266</v>
          </cell>
          <cell r="J724">
            <v>0.18642426973381099</v>
          </cell>
          <cell r="K724">
            <v>0.33721406889122002</v>
          </cell>
          <cell r="L724">
            <v>0.13402852611166</v>
          </cell>
          <cell r="M724">
            <v>0.25284990042268701</v>
          </cell>
          <cell r="N724">
            <v>0.315088348409998</v>
          </cell>
          <cell r="O724">
            <v>0.15072332704160199</v>
          </cell>
        </row>
        <row r="725">
          <cell r="A725" t="str">
            <v>ITOT-SWHELCHP</v>
          </cell>
          <cell r="B725" t="str">
            <v>VAR_cap</v>
          </cell>
          <cell r="C725" t="str">
            <v>-</v>
          </cell>
          <cell r="D725">
            <v>6.02631234918991E-2</v>
          </cell>
          <cell r="E725">
            <v>7.6283881213896898E-2</v>
          </cell>
          <cell r="F725">
            <v>0.19567497132383041</v>
          </cell>
          <cell r="G725">
            <v>0.32329874996748159</v>
          </cell>
          <cell r="H725">
            <v>0.448015531818377</v>
          </cell>
          <cell r="I725">
            <v>0.44791503614778461</v>
          </cell>
          <cell r="J725">
            <v>0.50592441669326094</v>
          </cell>
          <cell r="K725">
            <v>0.66597130700161478</v>
          </cell>
          <cell r="L725">
            <v>0.65483470902853447</v>
          </cell>
          <cell r="M725">
            <v>0.72409049453488117</v>
          </cell>
          <cell r="N725">
            <v>0.71920219633725269</v>
          </cell>
          <cell r="O725">
            <v>0.71865887500563352</v>
          </cell>
        </row>
        <row r="726">
          <cell r="A726" t="str">
            <v>RHES-SHCONBR8</v>
          </cell>
          <cell r="B726" t="str">
            <v>VAR_fout</v>
          </cell>
          <cell r="C726" t="str">
            <v>RHES-SHCON</v>
          </cell>
          <cell r="E726">
            <v>5.739003808428104E-5</v>
          </cell>
          <cell r="F726">
            <v>5.9258352465499171E-5</v>
          </cell>
          <cell r="G726">
            <v>2.2027609307579405E-5</v>
          </cell>
          <cell r="H726">
            <v>4.013093032273024E-5</v>
          </cell>
          <cell r="I726">
            <v>3.7178912586445941E-5</v>
          </cell>
          <cell r="J726">
            <v>4.6582228189060199E-5</v>
          </cell>
          <cell r="K726">
            <v>5.0382529819897474E-5</v>
          </cell>
          <cell r="L726">
            <v>2.3733822410004624E-5</v>
          </cell>
          <cell r="M726">
            <v>6.2027918839163183E-5</v>
          </cell>
          <cell r="N726">
            <v>3.5679518471332099E-5</v>
          </cell>
          <cell r="O726">
            <v>6.8874852032318538E-5</v>
          </cell>
        </row>
        <row r="727">
          <cell r="A727" t="str">
            <v>RHES-SHCONBR8</v>
          </cell>
          <cell r="B727" t="str">
            <v>VAR_fin</v>
          </cell>
          <cell r="C727" t="str">
            <v>CON</v>
          </cell>
          <cell r="E727">
            <v>5.739003808428104E-5</v>
          </cell>
          <cell r="F727">
            <v>5.9258352465499171E-5</v>
          </cell>
          <cell r="G727">
            <v>2.2027609307579405E-5</v>
          </cell>
          <cell r="H727">
            <v>4.013093032273024E-5</v>
          </cell>
          <cell r="I727">
            <v>3.7178912586445941E-5</v>
          </cell>
          <cell r="J727">
            <v>4.6582228189060199E-5</v>
          </cell>
          <cell r="K727">
            <v>5.0382529819897474E-5</v>
          </cell>
          <cell r="L727">
            <v>2.3733822410004624E-5</v>
          </cell>
          <cell r="M727">
            <v>6.2027918839163183E-5</v>
          </cell>
          <cell r="N727">
            <v>3.5679518471332099E-5</v>
          </cell>
          <cell r="O727">
            <v>6.8874852032318538E-5</v>
          </cell>
        </row>
        <row r="728">
          <cell r="A728" t="str">
            <v>RHES-SHCONBR8</v>
          </cell>
          <cell r="B728" t="str">
            <v>VAR_ncap</v>
          </cell>
          <cell r="C728" t="str">
            <v>-</v>
          </cell>
          <cell r="E728">
            <v>1.8249892840496698E-8</v>
          </cell>
          <cell r="F728">
            <v>3.6283644806683403E-8</v>
          </cell>
          <cell r="G728">
            <v>3.0752890632864201E-7</v>
          </cell>
          <cell r="J728">
            <v>1.0708306269246699E-8</v>
          </cell>
          <cell r="K728">
            <v>9.8926440681023797E-8</v>
          </cell>
          <cell r="L728">
            <v>2.2160066083390501E-7</v>
          </cell>
          <cell r="M728">
            <v>8.8126443204639994E-8</v>
          </cell>
          <cell r="N728">
            <v>1.06748257531926E-6</v>
          </cell>
          <cell r="O728">
            <v>3.9437676735857902E-8</v>
          </cell>
        </row>
        <row r="729">
          <cell r="A729" t="str">
            <v>RHES-SHCONBR8</v>
          </cell>
          <cell r="B729" t="str">
            <v>VAR_cap</v>
          </cell>
          <cell r="C729" t="str">
            <v>-</v>
          </cell>
          <cell r="E729">
            <v>1.8249892840496698E-8</v>
          </cell>
          <cell r="F729">
            <v>5.45335376471802E-8</v>
          </cell>
          <cell r="G729">
            <v>3.6206244397582301E-7</v>
          </cell>
          <cell r="H729">
            <v>3.6206244397582301E-7</v>
          </cell>
          <cell r="I729">
            <v>3.6206244397582301E-7</v>
          </cell>
          <cell r="J729">
            <v>3.7277075024506901E-7</v>
          </cell>
          <cell r="K729">
            <v>4.6576347250500798E-7</v>
          </cell>
          <cell r="L729">
            <v>5.6726759209027298E-7</v>
          </cell>
          <cell r="M729">
            <v>4.19361850988816E-7</v>
          </cell>
          <cell r="N729">
            <v>1.48684442630808E-6</v>
          </cell>
          <cell r="O729">
            <v>1.5262821030439399E-6</v>
          </cell>
        </row>
        <row r="730">
          <cell r="A730" t="str">
            <v>RHEM-SHWODBR</v>
          </cell>
          <cell r="B730" t="str">
            <v>VAR_fout</v>
          </cell>
          <cell r="C730" t="str">
            <v>RHEM-SHWOD</v>
          </cell>
          <cell r="D730">
            <v>4.7439236155965974</v>
          </cell>
          <cell r="E730">
            <v>4.7395418846810227</v>
          </cell>
          <cell r="F730">
            <v>3.6552100740379889</v>
          </cell>
          <cell r="G730">
            <v>2.4265879289369225</v>
          </cell>
          <cell r="H730">
            <v>2.1758521655808343</v>
          </cell>
          <cell r="I730">
            <v>1.7291908168968853</v>
          </cell>
          <cell r="J730">
            <v>1.4662744323566783</v>
          </cell>
          <cell r="K730">
            <v>1.2568969831135732</v>
          </cell>
          <cell r="L730">
            <v>1.1516903057648284</v>
          </cell>
          <cell r="M730">
            <v>1.0589456732454998</v>
          </cell>
          <cell r="N730">
            <v>1.0474372796388813</v>
          </cell>
          <cell r="O730">
            <v>0.75174006019502237</v>
          </cell>
        </row>
        <row r="731">
          <cell r="A731" t="str">
            <v>RHEM-SHWODBR</v>
          </cell>
          <cell r="B731" t="str">
            <v>VAR_fin</v>
          </cell>
          <cell r="C731" t="str">
            <v>RHEMWODBRC</v>
          </cell>
          <cell r="D731">
            <v>4.7439236155965974</v>
          </cell>
          <cell r="E731">
            <v>4.7395418846810227</v>
          </cell>
          <cell r="F731">
            <v>3.6552100740379889</v>
          </cell>
          <cell r="G731">
            <v>2.4265879289369225</v>
          </cell>
          <cell r="H731">
            <v>2.1758521655808343</v>
          </cell>
          <cell r="I731">
            <v>1.7291908168968853</v>
          </cell>
          <cell r="J731">
            <v>1.4662744323566783</v>
          </cell>
          <cell r="K731">
            <v>1.2568969831135732</v>
          </cell>
          <cell r="L731">
            <v>1.1516903057648284</v>
          </cell>
          <cell r="M731">
            <v>1.0589456732454998</v>
          </cell>
          <cell r="N731">
            <v>1.0474372796388813</v>
          </cell>
          <cell r="O731">
            <v>0.75174006019502237</v>
          </cell>
        </row>
        <row r="732">
          <cell r="A732" t="str">
            <v>RHEM-SHWODBR</v>
          </cell>
          <cell r="B732" t="str">
            <v>VAR_fin</v>
          </cell>
          <cell r="C732" t="str">
            <v>RWOD</v>
          </cell>
          <cell r="D732">
            <v>6.5887827994397226</v>
          </cell>
          <cell r="E732">
            <v>6.5826970620569734</v>
          </cell>
          <cell r="F732">
            <v>5.0766806583860964</v>
          </cell>
          <cell r="G732">
            <v>3.3702610124123926</v>
          </cell>
          <cell r="H732">
            <v>3.0220168966400496</v>
          </cell>
          <cell r="I732">
            <v>2.4016539123567879</v>
          </cell>
          <cell r="J732">
            <v>2.0364922671620516</v>
          </cell>
          <cell r="K732">
            <v>1.7456902543244053</v>
          </cell>
          <cell r="L732">
            <v>1.5995698691178162</v>
          </cell>
          <cell r="M732">
            <v>1.4707578795076395</v>
          </cell>
          <cell r="N732">
            <v>1.4547739994984474</v>
          </cell>
          <cell r="O732">
            <v>1.044083416937529</v>
          </cell>
        </row>
        <row r="733">
          <cell r="A733" t="str">
            <v>RHEM-SHWODBR</v>
          </cell>
          <cell r="B733" t="str">
            <v>VAR_ncap</v>
          </cell>
          <cell r="C733" t="str">
            <v>-</v>
          </cell>
          <cell r="D733">
            <v>1.50846864767053E-4</v>
          </cell>
          <cell r="E733">
            <v>1.8130968260823399E-7</v>
          </cell>
          <cell r="F733">
            <v>1.95531769550601E-7</v>
          </cell>
          <cell r="G733">
            <v>1.99471354860004E-6</v>
          </cell>
          <cell r="H733">
            <v>6.7282618384605405E-2</v>
          </cell>
          <cell r="I733">
            <v>5.4871089871847301E-2</v>
          </cell>
          <cell r="J733">
            <v>5.5627106698926497E-7</v>
          </cell>
          <cell r="K733">
            <v>3.5245195835882898E-2</v>
          </cell>
          <cell r="L733">
            <v>3.8411481322881101E-2</v>
          </cell>
          <cell r="M733">
            <v>1.79768990380486E-3</v>
          </cell>
          <cell r="N733">
            <v>4.03652983206821E-2</v>
          </cell>
          <cell r="O733">
            <v>1.11548330441292E-2</v>
          </cell>
        </row>
        <row r="734">
          <cell r="A734" t="str">
            <v>RHEM-SHWODBR</v>
          </cell>
          <cell r="B734" t="str">
            <v>VAR_cap</v>
          </cell>
          <cell r="C734" t="str">
            <v>-</v>
          </cell>
          <cell r="D734">
            <v>0.33522262581976009</v>
          </cell>
          <cell r="E734">
            <v>0.33522207111265101</v>
          </cell>
          <cell r="F734">
            <v>0.33521527060494238</v>
          </cell>
          <cell r="G734">
            <v>0.33521316177995225</v>
          </cell>
          <cell r="H734">
            <v>0.15421623344694033</v>
          </cell>
          <cell r="I734">
            <v>0.12215509698098399</v>
          </cell>
          <cell r="J734">
            <v>0.1069191765435594</v>
          </cell>
          <cell r="K734">
            <v>9.0116175452109218E-2</v>
          </cell>
          <cell r="L734">
            <v>8.2087873751176252E-2</v>
          </cell>
          <cell r="M734">
            <v>7.5453751503443633E-2</v>
          </cell>
          <cell r="N734">
            <v>7.463938789916319E-2</v>
          </cell>
          <cell r="O734">
            <v>5.3317280131968285E-2</v>
          </cell>
        </row>
        <row r="735">
          <cell r="A735" t="str">
            <v>RHES-SHCONBR9</v>
          </cell>
          <cell r="B735" t="str">
            <v>VAR_fout</v>
          </cell>
          <cell r="C735" t="str">
            <v>RHES-SHCON</v>
          </cell>
          <cell r="E735">
            <v>5.7181865797753153E-5</v>
          </cell>
          <cell r="F735">
            <v>5.8628240735701964E-5</v>
          </cell>
          <cell r="G735">
            <v>1.7636142173179976E-5</v>
          </cell>
          <cell r="H735">
            <v>3.5623958973704625E-5</v>
          </cell>
          <cell r="I735">
            <v>3.2596513227709379E-5</v>
          </cell>
          <cell r="J735">
            <v>4.1903785714591563E-5</v>
          </cell>
          <cell r="K735">
            <v>4.4586893499905116E-5</v>
          </cell>
          <cell r="L735">
            <v>1.673160032355461E-5</v>
          </cell>
          <cell r="M735">
            <v>5.6890531837196589E-5</v>
          </cell>
          <cell r="N735">
            <v>1.7687894282412373E-5</v>
          </cell>
          <cell r="O735">
            <v>6.1784697725041795E-5</v>
          </cell>
        </row>
        <row r="736">
          <cell r="A736" t="str">
            <v>RHES-SHCONBR9</v>
          </cell>
          <cell r="B736" t="str">
            <v>VAR_fin</v>
          </cell>
          <cell r="C736" t="str">
            <v>CON</v>
          </cell>
          <cell r="E736">
            <v>5.7181865797753153E-5</v>
          </cell>
          <cell r="F736">
            <v>5.8628240735701964E-5</v>
          </cell>
          <cell r="G736">
            <v>1.7636142173179976E-5</v>
          </cell>
          <cell r="H736">
            <v>3.5623958973704625E-5</v>
          </cell>
          <cell r="I736">
            <v>3.2596513227709379E-5</v>
          </cell>
          <cell r="J736">
            <v>4.1903785714591563E-5</v>
          </cell>
          <cell r="K736">
            <v>4.4586893499905116E-5</v>
          </cell>
          <cell r="L736">
            <v>1.673160032355461E-5</v>
          </cell>
          <cell r="M736">
            <v>5.6890531837196589E-5</v>
          </cell>
          <cell r="N736">
            <v>1.7687894282412373E-5</v>
          </cell>
          <cell r="O736">
            <v>6.1784697725041795E-5</v>
          </cell>
        </row>
        <row r="737">
          <cell r="A737" t="str">
            <v>RHES-SHCONBR9</v>
          </cell>
          <cell r="B737" t="str">
            <v>VAR_ncap</v>
          </cell>
          <cell r="C737" t="str">
            <v>-</v>
          </cell>
          <cell r="N737">
            <v>1.42869062890855E-8</v>
          </cell>
          <cell r="O737">
            <v>1.5157414743638399E-8</v>
          </cell>
        </row>
        <row r="738">
          <cell r="A738" t="str">
            <v>RHES-SHCONBR9</v>
          </cell>
          <cell r="B738" t="str">
            <v>VAR_cap</v>
          </cell>
          <cell r="C738" t="str">
            <v>-</v>
          </cell>
          <cell r="N738">
            <v>1.42869062890855E-8</v>
          </cell>
          <cell r="O738">
            <v>2.94443210327238E-8</v>
          </cell>
        </row>
        <row r="739">
          <cell r="A739" t="str">
            <v>D-RHNS_LTH_CHPNGA</v>
          </cell>
          <cell r="B739" t="str">
            <v>VAR_fout</v>
          </cell>
          <cell r="C739" t="str">
            <v>RHSA_LTH</v>
          </cell>
          <cell r="D739">
            <v>1.4564937673858116E-5</v>
          </cell>
          <cell r="E739">
            <v>7.2342177858154193E-4</v>
          </cell>
          <cell r="F739">
            <v>9.7042784594702057E-5</v>
          </cell>
          <cell r="G739">
            <v>1.4560452689021501E-5</v>
          </cell>
          <cell r="H739">
            <v>2.4256477545249804E-5</v>
          </cell>
          <cell r="I739">
            <v>1.593863238839011E-5</v>
          </cell>
          <cell r="J739">
            <v>2.6510721343491234E-5</v>
          </cell>
          <cell r="K739">
            <v>3.6676648526056275E-5</v>
          </cell>
          <cell r="L739">
            <v>9.6404436001332335E-5</v>
          </cell>
          <cell r="M739">
            <v>3.9317032345587902E-5</v>
          </cell>
          <cell r="N739">
            <v>1.6150445682353012E-5</v>
          </cell>
          <cell r="O739">
            <v>3.8333803355822736E-5</v>
          </cell>
        </row>
        <row r="740">
          <cell r="A740" t="str">
            <v>D-RHNS_LTH_CHPNGA</v>
          </cell>
          <cell r="B740" t="str">
            <v>VAR_fout</v>
          </cell>
          <cell r="C740" t="str">
            <v>LTH</v>
          </cell>
          <cell r="F740">
            <v>1.5839629421490882E-7</v>
          </cell>
          <cell r="G740">
            <v>5.6191831090282966E-7</v>
          </cell>
          <cell r="H740">
            <v>1.5572250875118679E-6</v>
          </cell>
          <cell r="I740">
            <v>3.6269386434744317E-6</v>
          </cell>
          <cell r="J740">
            <v>2.7288083812752647E-5</v>
          </cell>
          <cell r="K740">
            <v>3.4322495442128859E-5</v>
          </cell>
          <cell r="L740">
            <v>1.9848771931525735E-6</v>
          </cell>
          <cell r="M740">
            <v>5.4979192999010043E-6</v>
          </cell>
          <cell r="N740">
            <v>3.9346799771106609E-6</v>
          </cell>
          <cell r="O740">
            <v>1.2718027160043797E-5</v>
          </cell>
        </row>
        <row r="741">
          <cell r="A741" t="str">
            <v>D-RHNS_LTH_CHPNGA</v>
          </cell>
          <cell r="B741" t="str">
            <v>VAR_fout</v>
          </cell>
          <cell r="C741" t="str">
            <v>RHNS_LTH_CHPNGA_ON</v>
          </cell>
          <cell r="D741">
            <v>1.8304711254731211E-5</v>
          </cell>
          <cell r="E741">
            <v>8.7816089042282175E-4</v>
          </cell>
          <cell r="F741">
            <v>2.4299852534522934E-3</v>
          </cell>
          <cell r="G741">
            <v>2.1898210888079443E-3</v>
          </cell>
          <cell r="H741">
            <v>2.4653739023244824E-3</v>
          </cell>
          <cell r="I741">
            <v>1.4055616344314618E-3</v>
          </cell>
          <cell r="J741">
            <v>1.3467583172692159E-5</v>
          </cell>
          <cell r="K741">
            <v>5.3151002776425958E-6</v>
          </cell>
          <cell r="L741">
            <v>1.1611910968649189E-3</v>
          </cell>
          <cell r="M741">
            <v>1.9597266176201236E-3</v>
          </cell>
          <cell r="N741">
            <v>1.4863123995829744E-3</v>
          </cell>
          <cell r="O741">
            <v>3.831845933311916E-3</v>
          </cell>
        </row>
        <row r="742">
          <cell r="A742" t="str">
            <v>D-RHNS_LTH_CHPNGA</v>
          </cell>
          <cell r="B742" t="str">
            <v>VAR_fin</v>
          </cell>
          <cell r="C742" t="str">
            <v>RHNS_LTH_CHPNGA</v>
          </cell>
          <cell r="D742">
            <v>3.2869648928589324E-5</v>
          </cell>
          <cell r="E742">
            <v>1.6019448752447093E-3</v>
          </cell>
          <cell r="F742">
            <v>2.5280195069684978E-3</v>
          </cell>
          <cell r="G742">
            <v>2.2059668367614654E-3</v>
          </cell>
          <cell r="H742">
            <v>2.4922271281665239E-3</v>
          </cell>
          <cell r="I742">
            <v>1.4260710072036122E-3</v>
          </cell>
          <cell r="J742">
            <v>6.7266388328936027E-5</v>
          </cell>
          <cell r="K742">
            <v>7.6314244245827775E-5</v>
          </cell>
          <cell r="L742">
            <v>1.2606659169909881E-3</v>
          </cell>
          <cell r="M742">
            <v>2.005064626671891E-3</v>
          </cell>
          <cell r="N742">
            <v>1.5070299452415246E-3</v>
          </cell>
          <cell r="O742">
            <v>3.8828977638277798E-3</v>
          </cell>
        </row>
        <row r="743">
          <cell r="A743" t="str">
            <v>D-SLFO</v>
          </cell>
          <cell r="B743" t="str">
            <v>VAR_fout</v>
          </cell>
          <cell r="C743" t="str">
            <v>CO2</v>
          </cell>
          <cell r="D743">
            <v>2267.7888318138398</v>
          </cell>
          <cell r="E743">
            <v>2001.1103553605999</v>
          </cell>
          <cell r="F743">
            <v>1858.9555123344401</v>
          </cell>
          <cell r="G743">
            <v>1452.3730595661</v>
          </cell>
          <cell r="H743">
            <v>1109.85664429801</v>
          </cell>
          <cell r="I743">
            <v>802.65173271162996</v>
          </cell>
          <cell r="J743">
            <v>415.26965908227999</v>
          </cell>
          <cell r="K743">
            <v>2.9247971521929102E-4</v>
          </cell>
          <cell r="L743">
            <v>1.66567608993194E-2</v>
          </cell>
          <cell r="M743">
            <v>2.6264353430505E-2</v>
          </cell>
          <cell r="N743">
            <v>1.8378752313710701E-2</v>
          </cell>
          <cell r="O743">
            <v>3.4101937026040197E-2</v>
          </cell>
        </row>
        <row r="744">
          <cell r="A744" t="str">
            <v>D-SLFO</v>
          </cell>
          <cell r="B744" t="str">
            <v>VAR_fout</v>
          </cell>
          <cell r="C744" t="str">
            <v>SLFO</v>
          </cell>
          <cell r="D744">
            <v>30.256636573295133</v>
          </cell>
          <cell r="E744">
            <v>26.698636096896177</v>
          </cell>
          <cell r="F744">
            <v>24.802072018948898</v>
          </cell>
          <cell r="G744">
            <v>19.377768921093701</v>
          </cell>
          <cell r="H744">
            <v>14.808125726183905</v>
          </cell>
          <cell r="I744">
            <v>10.709075737510016</v>
          </cell>
          <cell r="J744">
            <v>5.5412556864294986</v>
          </cell>
          <cell r="K744">
            <v>3.7574768469370898</v>
          </cell>
          <cell r="L744">
            <v>0.90683746650639629</v>
          </cell>
          <cell r="M744">
            <v>0.86973388838651333</v>
          </cell>
          <cell r="N744">
            <v>0.86996738480121716</v>
          </cell>
          <cell r="O744">
            <v>0.87016520083902715</v>
          </cell>
        </row>
        <row r="745">
          <cell r="A745" t="str">
            <v>D-SLFO</v>
          </cell>
          <cell r="B745" t="str">
            <v>VAR_fin</v>
          </cell>
          <cell r="C745" t="str">
            <v>LFO</v>
          </cell>
          <cell r="D745">
            <v>30.770540458803818</v>
          </cell>
          <cell r="E745">
            <v>27.15210794247756</v>
          </cell>
          <cell r="F745">
            <v>25.223276965189132</v>
          </cell>
          <cell r="G745">
            <v>19.706554403881988</v>
          </cell>
          <cell r="H745">
            <v>15.059113219783081</v>
          </cell>
          <cell r="I745">
            <v>10.890796916032976</v>
          </cell>
          <cell r="J745">
            <v>5.6345951028803158</v>
          </cell>
          <cell r="K745">
            <v>3.9685171671545627E-6</v>
          </cell>
          <cell r="L745">
            <v>2.2600761057421157E-4</v>
          </cell>
          <cell r="M745">
            <v>3.5636843189287593E-4</v>
          </cell>
          <cell r="N745">
            <v>2.4937248729593921E-4</v>
          </cell>
          <cell r="O745">
            <v>4.6271284974274351E-4</v>
          </cell>
        </row>
        <row r="746">
          <cell r="A746" t="str">
            <v>D-SLFO</v>
          </cell>
          <cell r="B746" t="str">
            <v>VAR_fin</v>
          </cell>
          <cell r="C746" t="str">
            <v>BDS</v>
          </cell>
          <cell r="F746">
            <v>5.470207367494711E-5</v>
          </cell>
          <cell r="G746">
            <v>3.4327428777388981E-4</v>
          </cell>
          <cell r="H746">
            <v>5.2606834261079843E-4</v>
          </cell>
          <cell r="I746">
            <v>1.739045473160343E-4</v>
          </cell>
          <cell r="J746">
            <v>7.8210944747978675E-4</v>
          </cell>
          <cell r="K746">
            <v>3.821296864840146</v>
          </cell>
          <cell r="L746">
            <v>0.9220170773961579</v>
          </cell>
          <cell r="M746">
            <v>0.88415388288807728</v>
          </cell>
          <cell r="N746">
            <v>0.8844968486840854</v>
          </cell>
          <cell r="O746">
            <v>0.88448728621138073</v>
          </cell>
        </row>
        <row r="747">
          <cell r="A747" t="str">
            <v>D-RCOA</v>
          </cell>
          <cell r="B747" t="str">
            <v>VAR_fout</v>
          </cell>
          <cell r="C747" t="str">
            <v>CO2</v>
          </cell>
          <cell r="D747">
            <v>9.2701837927107302</v>
          </cell>
          <cell r="E747">
            <v>9.2700696847131994</v>
          </cell>
          <cell r="F747">
            <v>0.13813896991305899</v>
          </cell>
          <cell r="G747">
            <v>8.5925490976393695E-2</v>
          </cell>
          <cell r="H747">
            <v>3.4045121873131003E-2</v>
          </cell>
        </row>
        <row r="748">
          <cell r="A748" t="str">
            <v>D-RCOA</v>
          </cell>
          <cell r="B748" t="str">
            <v>VAR_fout</v>
          </cell>
          <cell r="C748" t="str">
            <v>RCOA</v>
          </cell>
          <cell r="D748">
            <v>0.1000019826613887</v>
          </cell>
          <cell r="E748">
            <v>0.10000075172290404</v>
          </cell>
          <cell r="F748">
            <v>1.4901722752217776E-3</v>
          </cell>
          <cell r="G748">
            <v>9.2692007525775166E-4</v>
          </cell>
          <cell r="H748">
            <v>3.6726129312978435E-4</v>
          </cell>
        </row>
        <row r="749">
          <cell r="A749" t="str">
            <v>D-RCOA</v>
          </cell>
          <cell r="B749" t="str">
            <v>VAR_fin</v>
          </cell>
          <cell r="C749" t="str">
            <v>COA</v>
          </cell>
          <cell r="D749">
            <v>0.1000019826613887</v>
          </cell>
          <cell r="E749">
            <v>0.10000075172290404</v>
          </cell>
          <cell r="F749">
            <v>1.4901722752217776E-3</v>
          </cell>
          <cell r="G749">
            <v>9.2692007525775166E-4</v>
          </cell>
          <cell r="H749">
            <v>3.6726129312978435E-4</v>
          </cell>
        </row>
        <row r="750">
          <cell r="A750" t="str">
            <v>SCOM-ELCSPECDC</v>
          </cell>
          <cell r="B750" t="str">
            <v>VAR_fout</v>
          </cell>
          <cell r="C750" t="str">
            <v>SCOM-ELSDC</v>
          </cell>
          <cell r="F750">
            <v>10.166015736999416</v>
          </cell>
          <cell r="G750">
            <v>9.4002629187538513</v>
          </cell>
          <cell r="H750">
            <v>9.4002629187538513</v>
          </cell>
          <cell r="I750">
            <v>8.5871820412315873</v>
          </cell>
          <cell r="J750">
            <v>8.1145446338317555</v>
          </cell>
          <cell r="K750">
            <v>7.6419072264318952</v>
          </cell>
          <cell r="L750">
            <v>7.6419072264318952</v>
          </cell>
          <cell r="M750">
            <v>7.6419072264318952</v>
          </cell>
          <cell r="N750">
            <v>7.6419072264318952</v>
          </cell>
          <cell r="O750">
            <v>7.6419072264318952</v>
          </cell>
        </row>
        <row r="751">
          <cell r="A751" t="str">
            <v>SCOM-ELCSPECDC</v>
          </cell>
          <cell r="B751" t="str">
            <v>VAR_fin</v>
          </cell>
          <cell r="C751" t="str">
            <v>SCOM_ELC</v>
          </cell>
          <cell r="F751">
            <v>10.166015736999416</v>
          </cell>
          <cell r="G751">
            <v>9.4002629187538513</v>
          </cell>
          <cell r="H751">
            <v>9.4002629187538513</v>
          </cell>
          <cell r="I751">
            <v>8.5871820412315873</v>
          </cell>
          <cell r="J751">
            <v>8.1145446338317555</v>
          </cell>
          <cell r="K751">
            <v>7.6419072264318952</v>
          </cell>
          <cell r="L751">
            <v>7.6419072264318952</v>
          </cell>
          <cell r="M751">
            <v>7.6419072264318952</v>
          </cell>
          <cell r="N751">
            <v>7.6419072264318952</v>
          </cell>
          <cell r="O751">
            <v>7.6419072264318952</v>
          </cell>
        </row>
        <row r="752">
          <cell r="A752" t="str">
            <v>D-RHEM_KEV_WOD_ELC_CHP</v>
          </cell>
          <cell r="B752" t="str">
            <v>VAR_fout</v>
          </cell>
          <cell r="C752" t="str">
            <v>ELC5</v>
          </cell>
          <cell r="G752">
            <v>2.249920081883183E-4</v>
          </cell>
          <cell r="H752">
            <v>3.4722996509553979E-4</v>
          </cell>
          <cell r="I752">
            <v>7.8658055633912274E-2</v>
          </cell>
          <cell r="J752">
            <v>9.7473325910676631E-2</v>
          </cell>
          <cell r="K752">
            <v>9.6334855219423629E-2</v>
          </cell>
          <cell r="L752">
            <v>9.5030889445075664E-2</v>
          </cell>
          <cell r="M752">
            <v>9.2646616535016199E-2</v>
          </cell>
          <cell r="N752">
            <v>9.3231813474045064E-2</v>
          </cell>
          <cell r="O752">
            <v>5.8934567589586852E-2</v>
          </cell>
        </row>
        <row r="753">
          <cell r="A753" t="str">
            <v>D-RHEM_KEV_WOD_ELC_CHP</v>
          </cell>
          <cell r="B753" t="str">
            <v>VAR_fout</v>
          </cell>
          <cell r="C753" t="str">
            <v>RHEM_ELC</v>
          </cell>
          <cell r="G753">
            <v>2.2467130418028967E-4</v>
          </cell>
          <cell r="H753">
            <v>3.4679032928376018E-4</v>
          </cell>
          <cell r="I753">
            <v>7.8484012266380965E-2</v>
          </cell>
          <cell r="J753">
            <v>9.7162037027055462E-2</v>
          </cell>
          <cell r="K753">
            <v>9.6345152397141143E-2</v>
          </cell>
          <cell r="L753">
            <v>9.6296288403895702E-2</v>
          </cell>
          <cell r="M753">
            <v>9.4674529694495788E-2</v>
          </cell>
          <cell r="N753">
            <v>9.5266938672272067E-2</v>
          </cell>
          <cell r="O753">
            <v>5.9759997875117814E-2</v>
          </cell>
        </row>
        <row r="754">
          <cell r="A754" t="str">
            <v>D-RHEM_KEV_WOD_ELC_CHP</v>
          </cell>
          <cell r="B754" t="str">
            <v>VAR_fin</v>
          </cell>
          <cell r="C754" t="str">
            <v>RHEM_KEV_WOD_ELC_CHP</v>
          </cell>
          <cell r="G754">
            <v>4.4656468167310987E-4</v>
          </cell>
          <cell r="H754">
            <v>6.8937492722952979E-4</v>
          </cell>
          <cell r="I754">
            <v>0.15713656612746565</v>
          </cell>
          <cell r="J754">
            <v>0.19462669670284533</v>
          </cell>
          <cell r="K754">
            <v>0.19266732977487561</v>
          </cell>
          <cell r="L754">
            <v>0.1913211048305955</v>
          </cell>
          <cell r="M754">
            <v>0.18730938972877634</v>
          </cell>
          <cell r="N754">
            <v>0.18849023761352102</v>
          </cell>
          <cell r="O754">
            <v>0.11868147276374924</v>
          </cell>
        </row>
        <row r="755">
          <cell r="A755" t="str">
            <v>RHES-SHSTG-SOL</v>
          </cell>
          <cell r="B755" t="str">
            <v>VAR_fout</v>
          </cell>
          <cell r="C755" t="str">
            <v>RHES-SHASOL</v>
          </cell>
          <cell r="D755">
            <v>2.5979791021454328E-5</v>
          </cell>
          <cell r="E755">
            <v>2.9361097995138804E-5</v>
          </cell>
          <cell r="F755">
            <v>6.1256272448358635E-2</v>
          </cell>
          <cell r="G755">
            <v>5.8165274213829422E-2</v>
          </cell>
          <cell r="H755">
            <v>7.0381353411737124E-2</v>
          </cell>
          <cell r="I755">
            <v>7.2456652703445215E-2</v>
          </cell>
          <cell r="J755">
            <v>6.6069693098885135E-2</v>
          </cell>
          <cell r="K755">
            <v>0.21034497305534192</v>
          </cell>
          <cell r="L755">
            <v>0.20198028614539662</v>
          </cell>
          <cell r="M755">
            <v>0.19917031312755759</v>
          </cell>
          <cell r="N755">
            <v>0.20604254473040806</v>
          </cell>
          <cell r="O755">
            <v>0.19772493326937099</v>
          </cell>
        </row>
        <row r="756">
          <cell r="A756" t="str">
            <v>RHES-SHSTG-SOL</v>
          </cell>
          <cell r="B756" t="str">
            <v>VAR_fin</v>
          </cell>
          <cell r="C756" t="str">
            <v>RHES-SHASOL</v>
          </cell>
          <cell r="D756">
            <v>2.1547023796268791E-7</v>
          </cell>
          <cell r="E756">
            <v>4.7354990854467849E-7</v>
          </cell>
          <cell r="F756">
            <v>6.1236304719091729E-2</v>
          </cell>
          <cell r="G756">
            <v>5.814231376648895E-2</v>
          </cell>
          <cell r="H756">
            <v>7.0368639240946246E-2</v>
          </cell>
          <cell r="I756">
            <v>7.2451470424449993E-2</v>
          </cell>
          <cell r="J756">
            <v>6.6045311269298052E-2</v>
          </cell>
          <cell r="K756">
            <v>0.21033435957764077</v>
          </cell>
          <cell r="L756">
            <v>0.20198139053661282</v>
          </cell>
          <cell r="M756">
            <v>0.19915445816920249</v>
          </cell>
          <cell r="N756">
            <v>0.20604387161772386</v>
          </cell>
          <cell r="O756">
            <v>0.19769916821099653</v>
          </cell>
        </row>
        <row r="757">
          <cell r="A757" t="str">
            <v>RHES-SHSTG-SOL</v>
          </cell>
          <cell r="B757" t="str">
            <v>VAR_ncap</v>
          </cell>
          <cell r="C757" t="str">
            <v>-</v>
          </cell>
          <cell r="D757">
            <v>2.5908125651544099E-3</v>
          </cell>
          <cell r="E757">
            <v>8.5620518283217508E-3</v>
          </cell>
          <cell r="F757">
            <v>1.8689373562054999E-6</v>
          </cell>
          <cell r="G757">
            <v>9.3979179521788003E-7</v>
          </cell>
          <cell r="H757">
            <v>5.7404142672249203E-3</v>
          </cell>
          <cell r="I757">
            <v>4.7073309899892599E-3</v>
          </cell>
          <cell r="J757">
            <v>5.4452686425821405E-7</v>
          </cell>
          <cell r="K757">
            <v>2.93634774204183E-2</v>
          </cell>
          <cell r="L757">
            <v>2.8911308041420702E-3</v>
          </cell>
          <cell r="M757">
            <v>2.3201756609542899E-4</v>
          </cell>
          <cell r="N757">
            <v>2.5665692752569101E-2</v>
          </cell>
          <cell r="O757">
            <v>6.0868411252238599E-3</v>
          </cell>
        </row>
        <row r="758">
          <cell r="A758" t="str">
            <v>RHES-SHSTG-SOL</v>
          </cell>
          <cell r="B758" t="str">
            <v>VAR_cap</v>
          </cell>
          <cell r="C758" t="str">
            <v>-</v>
          </cell>
          <cell r="D758">
            <v>2.5908125651544099E-3</v>
          </cell>
          <cell r="E758">
            <v>1.11528643934762E-2</v>
          </cell>
          <cell r="F758">
            <v>1.11547333308324E-2</v>
          </cell>
          <cell r="G758">
            <v>1.11556731226276E-2</v>
          </cell>
          <cell r="H758">
            <v>1.0801824277214499E-2</v>
          </cell>
          <cell r="I758">
            <v>1.0448898727693799E-2</v>
          </cell>
          <cell r="J758">
            <v>1.0448289784078401E-2</v>
          </cell>
          <cell r="K758">
            <v>3.4071352937271801E-2</v>
          </cell>
          <cell r="L758">
            <v>3.29783812067539E-2</v>
          </cell>
          <cell r="M758">
            <v>3.2486625790655803E-2</v>
          </cell>
          <cell r="N758">
            <v>3.3073228671655103E-2</v>
          </cell>
          <cell r="O758">
            <v>3.1984551443888301E-2</v>
          </cell>
        </row>
        <row r="759">
          <cell r="A759" t="str">
            <v>D-ITOT_LTH</v>
          </cell>
          <cell r="B759" t="str">
            <v>VAR_fout</v>
          </cell>
          <cell r="C759" t="str">
            <v>ITOT_LTH_DH</v>
          </cell>
          <cell r="D759">
            <v>7.1200134568575191</v>
          </cell>
          <cell r="E759">
            <v>7.6289079503533728</v>
          </cell>
          <cell r="F759">
            <v>7.2475624268477388</v>
          </cell>
          <cell r="G759">
            <v>7.7665371322469587</v>
          </cell>
          <cell r="H759">
            <v>7.995350491705528</v>
          </cell>
          <cell r="I759">
            <v>7.1259277957794724</v>
          </cell>
          <cell r="J759">
            <v>9.0561592511689</v>
          </cell>
          <cell r="K759">
            <v>8.1433608012180176</v>
          </cell>
          <cell r="L759">
            <v>9.8743768402423022</v>
          </cell>
          <cell r="M759">
            <v>9.4098470572590163</v>
          </cell>
          <cell r="N759">
            <v>8.2020441363754575</v>
          </cell>
          <cell r="O759">
            <v>8.0193097253094692</v>
          </cell>
        </row>
        <row r="760">
          <cell r="A760" t="str">
            <v>D-ITOT_LTH</v>
          </cell>
          <cell r="B760" t="str">
            <v>VAR_fin</v>
          </cell>
          <cell r="C760" t="str">
            <v>LTH</v>
          </cell>
          <cell r="D760">
            <v>7.7403503198397408</v>
          </cell>
          <cell r="E760">
            <v>8.2914029990217344</v>
          </cell>
          <cell r="F760">
            <v>7.8738373866685638</v>
          </cell>
          <cell r="G760">
            <v>8.4321196594376602</v>
          </cell>
          <cell r="H760">
            <v>8.6748483857469978</v>
          </cell>
          <cell r="I760">
            <v>7.7264685188297006</v>
          </cell>
          <cell r="J760">
            <v>9.8129389022207825</v>
          </cell>
          <cell r="K760">
            <v>8.8180859870301909</v>
          </cell>
          <cell r="L760">
            <v>10.692526853602311</v>
          </cell>
          <cell r="M760">
            <v>10.189508054623101</v>
          </cell>
          <cell r="N760">
            <v>8.8816315805579418</v>
          </cell>
          <cell r="O760">
            <v>8.6837565521878162</v>
          </cell>
        </row>
        <row r="761">
          <cell r="A761" t="str">
            <v>D-ITOT_LTH</v>
          </cell>
          <cell r="B761" t="str">
            <v>VAR_ncap</v>
          </cell>
          <cell r="C761" t="str">
            <v>-</v>
          </cell>
          <cell r="D761">
            <v>0.79547236778754304</v>
          </cell>
          <cell r="E761">
            <v>3.4107641745240701E-8</v>
          </cell>
          <cell r="F761">
            <v>3.8309872724546301E-8</v>
          </cell>
          <cell r="G761">
            <v>4.3219585096571903E-8</v>
          </cell>
          <cell r="H761">
            <v>5.8687902330218499E-8</v>
          </cell>
          <cell r="I761">
            <v>7.1403235203882604E-8</v>
          </cell>
          <cell r="J761">
            <v>9.0022462634714602E-8</v>
          </cell>
          <cell r="K761">
            <v>1.7243743524191101E-7</v>
          </cell>
          <cell r="L761">
            <v>1.5290295888687201E-7</v>
          </cell>
          <cell r="M761">
            <v>4.9578167391001598E-7</v>
          </cell>
          <cell r="N761">
            <v>3.88220562088028E-7</v>
          </cell>
          <cell r="O761">
            <v>2.0366258437489998E-6</v>
          </cell>
        </row>
        <row r="762">
          <cell r="A762" t="str">
            <v>D-ITOT_LTH</v>
          </cell>
          <cell r="B762" t="str">
            <v>VAR_cap</v>
          </cell>
          <cell r="C762" t="str">
            <v>-</v>
          </cell>
          <cell r="D762">
            <v>0.79547236778754304</v>
          </cell>
          <cell r="E762">
            <v>0.79547240189518498</v>
          </cell>
          <cell r="F762">
            <v>0.79547244020505703</v>
          </cell>
          <cell r="G762">
            <v>0.79547248342464205</v>
          </cell>
          <cell r="H762">
            <v>0.79547254211254503</v>
          </cell>
          <cell r="I762">
            <v>0.79547261351578002</v>
          </cell>
          <cell r="J762">
            <v>0.79547270353824295</v>
          </cell>
          <cell r="K762">
            <v>0.79547287597567795</v>
          </cell>
          <cell r="L762">
            <v>0.79547302887863702</v>
          </cell>
          <cell r="M762">
            <v>0.79547352466031096</v>
          </cell>
          <cell r="N762">
            <v>0.79547391288087299</v>
          </cell>
          <cell r="O762">
            <v>0.79547594950671596</v>
          </cell>
        </row>
        <row r="763">
          <cell r="A763" t="str">
            <v>D-IH2</v>
          </cell>
          <cell r="B763" t="str">
            <v>VAR_fout</v>
          </cell>
          <cell r="C763" t="str">
            <v>IH2</v>
          </cell>
          <cell r="G763">
            <v>7.8848003168156561E-4</v>
          </cell>
          <cell r="H763">
            <v>2.0576617055632527</v>
          </cell>
          <cell r="I763">
            <v>3.8707879226994533</v>
          </cell>
          <cell r="J763">
            <v>13.072100489544308</v>
          </cell>
          <cell r="K763">
            <v>20.386926058785942</v>
          </cell>
          <cell r="L763">
            <v>23.578949136267674</v>
          </cell>
          <cell r="M763">
            <v>24.190084745297092</v>
          </cell>
          <cell r="N763">
            <v>24.320509790379379</v>
          </cell>
          <cell r="O763">
            <v>24.281385558999709</v>
          </cell>
        </row>
        <row r="764">
          <cell r="A764" t="str">
            <v>D-IH2</v>
          </cell>
          <cell r="B764" t="str">
            <v>VAR_fin</v>
          </cell>
          <cell r="C764" t="str">
            <v>H2</v>
          </cell>
          <cell r="G764">
            <v>7.9448697850763902E-4</v>
          </cell>
          <cell r="H764">
            <v>2.0733377708467415</v>
          </cell>
          <cell r="I764">
            <v>3.9002770870313337</v>
          </cell>
          <cell r="J764">
            <v>13.17168882328856</v>
          </cell>
          <cell r="K764">
            <v>20.54224157200327</v>
          </cell>
          <cell r="L764">
            <v>23.758582719852797</v>
          </cell>
          <cell r="M764">
            <v>24.374374197083604</v>
          </cell>
          <cell r="N764">
            <v>24.505792870766651</v>
          </cell>
          <cell r="O764">
            <v>24.466370575811403</v>
          </cell>
        </row>
        <row r="765">
          <cell r="A765" t="str">
            <v>D-IH2</v>
          </cell>
          <cell r="B765" t="str">
            <v>VAR_ncap</v>
          </cell>
          <cell r="C765" t="str">
            <v>-</v>
          </cell>
          <cell r="G765">
            <v>1.44708776420394E-4</v>
          </cell>
          <cell r="H765">
            <v>0.13372534773660699</v>
          </cell>
          <cell r="I765">
            <v>1.03620909782639E-2</v>
          </cell>
          <cell r="J765">
            <v>0.340355393547975</v>
          </cell>
          <cell r="K765">
            <v>0.32791213973123101</v>
          </cell>
          <cell r="L765">
            <v>8.1024337336633306E-2</v>
          </cell>
          <cell r="M765">
            <v>2.52536342351352E-2</v>
          </cell>
          <cell r="N765">
            <v>1.5567201417417701E-4</v>
          </cell>
          <cell r="O765">
            <v>1.17775390949085E-4</v>
          </cell>
        </row>
        <row r="766">
          <cell r="A766" t="str">
            <v>D-IH2</v>
          </cell>
          <cell r="B766" t="str">
            <v>VAR_cap</v>
          </cell>
          <cell r="C766" t="str">
            <v>-</v>
          </cell>
          <cell r="G766">
            <v>1.44708776420394E-4</v>
          </cell>
          <cell r="H766">
            <v>0.133870056513027</v>
          </cell>
          <cell r="I766">
            <v>0.14423214749129101</v>
          </cell>
          <cell r="J766">
            <v>0.48458754103926599</v>
          </cell>
          <cell r="K766">
            <v>0.81249968077049695</v>
          </cell>
          <cell r="L766">
            <v>0.893524018107131</v>
          </cell>
          <cell r="M766">
            <v>0.91877765234226605</v>
          </cell>
          <cell r="N766">
            <v>0.91888744969320202</v>
          </cell>
          <cell r="O766">
            <v>0.91890639097096904</v>
          </cell>
        </row>
        <row r="767">
          <cell r="A767" t="str">
            <v>D-RHNM_LTH_CHPWOD</v>
          </cell>
          <cell r="B767" t="str">
            <v>VAR_fout</v>
          </cell>
          <cell r="C767" t="str">
            <v>RHNM_LTH_CHPWOD_ON</v>
          </cell>
          <cell r="D767">
            <v>1.433458909377479E-5</v>
          </cell>
          <cell r="E767">
            <v>1.6495049749929271E-5</v>
          </cell>
          <cell r="F767">
            <v>1.1594581266615438E-5</v>
          </cell>
          <cell r="G767">
            <v>7.8324092591306143E-4</v>
          </cell>
          <cell r="H767">
            <v>1.4300261352869243E-3</v>
          </cell>
          <cell r="I767">
            <v>5.7559495125520214E-3</v>
          </cell>
          <cell r="J767">
            <v>8.0517094487396919E-3</v>
          </cell>
          <cell r="K767">
            <v>3.2277395876980034E-3</v>
          </cell>
          <cell r="L767">
            <v>4.1254792977272548E-3</v>
          </cell>
          <cell r="M767">
            <v>5.8592970545009899E-3</v>
          </cell>
          <cell r="N767">
            <v>3.0688547570796752E-3</v>
          </cell>
          <cell r="O767">
            <v>4.0819434458790474E-3</v>
          </cell>
        </row>
        <row r="768">
          <cell r="A768" t="str">
            <v>D-RHNM_LTH_CHPWOD</v>
          </cell>
          <cell r="B768" t="str">
            <v>VAR_fout</v>
          </cell>
          <cell r="C768" t="str">
            <v>RHSA_LTH</v>
          </cell>
          <cell r="D768">
            <v>2.2326561017530361E-5</v>
          </cell>
          <cell r="E768">
            <v>4.6442844763680306E-5</v>
          </cell>
          <cell r="F768">
            <v>2.7771132992894721E-5</v>
          </cell>
          <cell r="G768">
            <v>1.9223446812892563E-4</v>
          </cell>
          <cell r="H768">
            <v>1.7398639038789117E-4</v>
          </cell>
          <cell r="I768">
            <v>1.2903140172668491E-5</v>
          </cell>
          <cell r="J768">
            <v>1.4034193273747885E-4</v>
          </cell>
          <cell r="K768">
            <v>1.5607102599761983E-4</v>
          </cell>
          <cell r="L768">
            <v>3.1392761358037572E-4</v>
          </cell>
          <cell r="M768">
            <v>3.342399338059288E-4</v>
          </cell>
          <cell r="N768">
            <v>5.6573157716672804E-6</v>
          </cell>
          <cell r="O768">
            <v>1.195827196637988E-5</v>
          </cell>
        </row>
        <row r="769">
          <cell r="A769" t="str">
            <v>D-RHNM_LTH_CHPWOD</v>
          </cell>
          <cell r="B769" t="str">
            <v>VAR_fout</v>
          </cell>
          <cell r="C769" t="str">
            <v>LTH</v>
          </cell>
          <cell r="H769">
            <v>7.3802760059225213E-7</v>
          </cell>
          <cell r="I769">
            <v>1.3048510630907437E-5</v>
          </cell>
          <cell r="J769">
            <v>1.4739305189921472E-5</v>
          </cell>
          <cell r="K769">
            <v>6.8232881570655532E-6</v>
          </cell>
          <cell r="L769">
            <v>9.5806239554803735E-6</v>
          </cell>
          <cell r="M769">
            <v>1.5318058021773754E-5</v>
          </cell>
          <cell r="N769">
            <v>8.5870269251462888E-6</v>
          </cell>
          <cell r="O769">
            <v>1.3375955459366329E-5</v>
          </cell>
        </row>
        <row r="770">
          <cell r="A770" t="str">
            <v>D-RHNM_LTH_CHPWOD</v>
          </cell>
          <cell r="B770" t="str">
            <v>VAR_fin</v>
          </cell>
          <cell r="C770" t="str">
            <v>RHNM_LTH_CHPWOD</v>
          </cell>
          <cell r="D770">
            <v>3.6661150111305168E-5</v>
          </cell>
          <cell r="E770">
            <v>6.3877967460604655E-5</v>
          </cell>
          <cell r="F770">
            <v>4.0602219211821643E-5</v>
          </cell>
          <cell r="G770">
            <v>9.7628208046322146E-4</v>
          </cell>
          <cell r="H770">
            <v>1.6057954783382704E-3</v>
          </cell>
          <cell r="I770">
            <v>5.7819647250358201E-3</v>
          </cell>
          <cell r="J770">
            <v>8.2072006265385689E-3</v>
          </cell>
          <cell r="K770">
            <v>3.3910336063168213E-3</v>
          </cell>
          <cell r="L770">
            <v>4.4493363268950266E-3</v>
          </cell>
          <cell r="M770">
            <v>6.2092154863929916E-3</v>
          </cell>
          <cell r="N770">
            <v>3.083478742788854E-3</v>
          </cell>
          <cell r="O770">
            <v>4.1072776733047951E-3</v>
          </cell>
        </row>
        <row r="771">
          <cell r="A771" t="str">
            <v>RHNS-SHWODBR</v>
          </cell>
          <cell r="B771" t="str">
            <v>VAR_fout</v>
          </cell>
          <cell r="C771" t="str">
            <v>RHNS-SHWOD</v>
          </cell>
          <cell r="E771">
            <v>2.657096877529087E-2</v>
          </cell>
          <cell r="F771">
            <v>9.4647927165970258E-2</v>
          </cell>
          <cell r="G771">
            <v>0.10789135295506387</v>
          </cell>
          <cell r="H771">
            <v>0.23201882467898505</v>
          </cell>
          <cell r="I771">
            <v>0.15308081458240624</v>
          </cell>
          <cell r="J771">
            <v>0.16178287549091414</v>
          </cell>
          <cell r="K771">
            <v>0.24318891645729118</v>
          </cell>
          <cell r="L771">
            <v>0.15743247141811814</v>
          </cell>
          <cell r="M771">
            <v>0.15672067883470719</v>
          </cell>
          <cell r="N771">
            <v>0.15676133885641524</v>
          </cell>
          <cell r="O771">
            <v>9.6998703994535418E-2</v>
          </cell>
        </row>
        <row r="772">
          <cell r="A772" t="str">
            <v>RHNS-SHWODBR</v>
          </cell>
          <cell r="B772" t="str">
            <v>VAR_fin</v>
          </cell>
          <cell r="C772" t="str">
            <v>RHNSWODBRC</v>
          </cell>
          <cell r="E772">
            <v>2.657096877529087E-2</v>
          </cell>
          <cell r="F772">
            <v>9.4647927165970258E-2</v>
          </cell>
          <cell r="G772">
            <v>0.10789135295506387</v>
          </cell>
          <cell r="H772">
            <v>0.23201882467898505</v>
          </cell>
          <cell r="I772">
            <v>0.15308081458240624</v>
          </cell>
          <cell r="J772">
            <v>0.16178287549091414</v>
          </cell>
          <cell r="K772">
            <v>0.24318891645729118</v>
          </cell>
          <cell r="L772">
            <v>0.15743247141811814</v>
          </cell>
          <cell r="M772">
            <v>0.15672067883470719</v>
          </cell>
          <cell r="N772">
            <v>0.15676133885641524</v>
          </cell>
          <cell r="O772">
            <v>9.6998703994535418E-2</v>
          </cell>
        </row>
        <row r="773">
          <cell r="A773" t="str">
            <v>RHNS-SHWODBR</v>
          </cell>
          <cell r="B773" t="str">
            <v>VAR_fin</v>
          </cell>
          <cell r="C773" t="str">
            <v>RWOD</v>
          </cell>
          <cell r="E773">
            <v>3.6904123299015094E-2</v>
          </cell>
          <cell r="F773">
            <v>0.13145545439718098</v>
          </cell>
          <cell r="G773">
            <v>0.14984910132647766</v>
          </cell>
          <cell r="H773">
            <v>0.3222483676097016</v>
          </cell>
          <cell r="I773">
            <v>0.21261224247556434</v>
          </cell>
          <cell r="J773">
            <v>0.22469843818182547</v>
          </cell>
          <cell r="K773">
            <v>0.33776238396846009</v>
          </cell>
          <cell r="L773">
            <v>0.21865621030294199</v>
          </cell>
          <cell r="M773">
            <v>0.21766760949264888</v>
          </cell>
          <cell r="N773">
            <v>0.21772408174502142</v>
          </cell>
          <cell r="O773">
            <v>0.13472042221463246</v>
          </cell>
        </row>
        <row r="774">
          <cell r="A774" t="str">
            <v>RHNS-SHWODBR</v>
          </cell>
          <cell r="B774" t="str">
            <v>VAR_ncap</v>
          </cell>
          <cell r="C774" t="str">
            <v>-</v>
          </cell>
          <cell r="E774">
            <v>1.9493312081452E-3</v>
          </cell>
          <cell r="F774">
            <v>6.0887749855537401E-3</v>
          </cell>
          <cell r="H774">
            <v>9.8881492020593004E-3</v>
          </cell>
          <cell r="J774">
            <v>1.7724550675606899E-2</v>
          </cell>
          <cell r="L774">
            <v>2.62823873474158E-5</v>
          </cell>
          <cell r="M774">
            <v>1.14192885295329E-2</v>
          </cell>
          <cell r="N774">
            <v>7.3701820192263402E-6</v>
          </cell>
          <cell r="O774">
            <v>1.07434238363298E-6</v>
          </cell>
        </row>
        <row r="775">
          <cell r="A775" t="str">
            <v>RHNS-SHWODBR</v>
          </cell>
          <cell r="B775" t="str">
            <v>VAR_cap</v>
          </cell>
          <cell r="C775" t="str">
            <v>-</v>
          </cell>
          <cell r="E775">
            <v>1.9493312081452E-3</v>
          </cell>
          <cell r="F775">
            <v>8.0378326422114611E-3</v>
          </cell>
          <cell r="G775">
            <v>8.0377332767945942E-3</v>
          </cell>
          <cell r="H775">
            <v>1.6974999670100292E-2</v>
          </cell>
          <cell r="I775">
            <v>1.116654884559695E-2</v>
          </cell>
          <cell r="J775">
            <v>1.7793005790084571E-2</v>
          </cell>
          <cell r="K775">
            <v>1.7724507521710883E-2</v>
          </cell>
          <cell r="L775">
            <v>1.3837821550584011E-2</v>
          </cell>
          <cell r="M775">
            <v>1.1445454712768552E-2</v>
          </cell>
          <cell r="N775">
            <v>1.1444399062417249E-2</v>
          </cell>
          <cell r="O775">
            <v>1.1425606547977208E-2</v>
          </cell>
        </row>
        <row r="776">
          <cell r="A776" t="str">
            <v>D-RHNM_NKEV_GAS_ELC_CHP</v>
          </cell>
          <cell r="B776" t="str">
            <v>VAR_fout</v>
          </cell>
          <cell r="C776" t="str">
            <v>ELC5</v>
          </cell>
          <cell r="E776">
            <v>1.0400313557007192E-3</v>
          </cell>
          <cell r="F776">
            <v>4.2320488678097325E-3</v>
          </cell>
          <cell r="G776">
            <v>4.0594677045268533E-3</v>
          </cell>
          <cell r="H776">
            <v>4.2310791718979859E-3</v>
          </cell>
          <cell r="I776">
            <v>2.6095756094718877E-3</v>
          </cell>
          <cell r="L776">
            <v>6.8825088281563869E-4</v>
          </cell>
          <cell r="M776">
            <v>1.8753529487541671E-3</v>
          </cell>
          <cell r="N776">
            <v>9.1938908018279449E-4</v>
          </cell>
          <cell r="O776">
            <v>2.0696254495648127E-3</v>
          </cell>
        </row>
        <row r="777">
          <cell r="A777" t="str">
            <v>D-RHNM_NKEV_GAS_ELC_CHP</v>
          </cell>
          <cell r="B777" t="str">
            <v>VAR_fout</v>
          </cell>
          <cell r="C777" t="str">
            <v>RHNM_ELC</v>
          </cell>
          <cell r="E777">
            <v>1.0399990382884911E-3</v>
          </cell>
          <cell r="F777">
            <v>4.2263894602476071E-3</v>
          </cell>
          <cell r="G777">
            <v>4.0555792980530277E-3</v>
          </cell>
          <cell r="H777">
            <v>4.2280804321320276E-3</v>
          </cell>
          <cell r="I777">
            <v>2.6083982178166333E-3</v>
          </cell>
          <cell r="L777">
            <v>6.8966864955314624E-4</v>
          </cell>
          <cell r="M777">
            <v>1.9019841427602576E-3</v>
          </cell>
          <cell r="N777">
            <v>9.271116963677562E-4</v>
          </cell>
          <cell r="O777">
            <v>2.079378637260083E-3</v>
          </cell>
        </row>
        <row r="778">
          <cell r="A778" t="str">
            <v>D-RHNM_NKEV_GAS_ELC_CHP</v>
          </cell>
          <cell r="B778" t="str">
            <v>VAR_fin</v>
          </cell>
          <cell r="C778" t="str">
            <v>RHNM_NKEV_GAS_ELC_CHP</v>
          </cell>
          <cell r="E778">
            <v>2.0800303939892081E-3</v>
          </cell>
          <cell r="F778">
            <v>8.4515758988313126E-3</v>
          </cell>
          <cell r="G778">
            <v>8.1104853811617417E-3</v>
          </cell>
          <cell r="H778">
            <v>8.4519323011693001E-3</v>
          </cell>
          <cell r="I778">
            <v>5.2065387451320222E-3</v>
          </cell>
          <cell r="L778">
            <v>1.3779195323687849E-3</v>
          </cell>
          <cell r="M778">
            <v>3.777337091514424E-3</v>
          </cell>
          <cell r="N778">
            <v>1.8465007765505533E-3</v>
          </cell>
          <cell r="O778">
            <v>4.1490040868248958E-3</v>
          </cell>
        </row>
        <row r="779">
          <cell r="A779" t="str">
            <v>D-RLFO</v>
          </cell>
          <cell r="B779" t="str">
            <v>VAR_fout</v>
          </cell>
          <cell r="C779" t="str">
            <v>CO2</v>
          </cell>
          <cell r="D779">
            <v>4514.4852864701998</v>
          </cell>
          <cell r="E779">
            <v>3846.52631303302</v>
          </cell>
          <cell r="F779">
            <v>3756.5637175613901</v>
          </cell>
          <cell r="G779">
            <v>3105.0875883529902</v>
          </cell>
          <cell r="H779">
            <v>1571.33356360825</v>
          </cell>
          <cell r="I779">
            <v>778.17893453613601</v>
          </cell>
          <cell r="J779">
            <v>479.89075027251698</v>
          </cell>
          <cell r="K779">
            <v>3.7054405425388502E-4</v>
          </cell>
          <cell r="L779">
            <v>1.6768787492783301E-2</v>
          </cell>
          <cell r="M779">
            <v>2.6790278611758801E-2</v>
          </cell>
          <cell r="N779">
            <v>1.85067278670057E-2</v>
          </cell>
          <cell r="O779">
            <v>3.4097792810037997E-2</v>
          </cell>
        </row>
        <row r="780">
          <cell r="A780" t="str">
            <v>D-RLFO</v>
          </cell>
          <cell r="B780" t="str">
            <v>VAR_fout</v>
          </cell>
          <cell r="C780" t="str">
            <v>RLFO</v>
          </cell>
          <cell r="D780">
            <v>60.231860529521029</v>
          </cell>
          <cell r="E780">
            <v>51.320011409514969</v>
          </cell>
          <cell r="F780">
            <v>50.119792267526769</v>
          </cell>
          <cell r="G780">
            <v>41.428140426227621</v>
          </cell>
          <cell r="H780">
            <v>20.965109881861409</v>
          </cell>
          <cell r="I780">
            <v>10.382573649914336</v>
          </cell>
          <cell r="J780">
            <v>6.4035188276401431</v>
          </cell>
          <cell r="K780">
            <v>6.4029890592861891</v>
          </cell>
          <cell r="L780">
            <v>5.8326726328150702</v>
          </cell>
          <cell r="M780">
            <v>3.3713777104145426</v>
          </cell>
          <cell r="N780">
            <v>3.3712423529272879</v>
          </cell>
          <cell r="O780">
            <v>0.66921534750559586</v>
          </cell>
        </row>
        <row r="781">
          <cell r="A781" t="str">
            <v>D-RLFO</v>
          </cell>
          <cell r="B781" t="str">
            <v>VAR_fin</v>
          </cell>
          <cell r="C781" t="str">
            <v>LFO</v>
          </cell>
          <cell r="D781">
            <v>61.254888554548018</v>
          </cell>
          <cell r="E781">
            <v>52.191673175481981</v>
          </cell>
          <cell r="F781">
            <v>50.971013806803143</v>
          </cell>
          <cell r="G781">
            <v>42.131446246309302</v>
          </cell>
          <cell r="H781">
            <v>21.320672504860873</v>
          </cell>
          <cell r="I781">
            <v>10.558737239296283</v>
          </cell>
          <cell r="J781">
            <v>6.5114077377546398</v>
          </cell>
          <cell r="K781">
            <v>5.0277347931327712E-6</v>
          </cell>
          <cell r="L781">
            <v>2.2752764576368189E-4</v>
          </cell>
          <cell r="M781">
            <v>3.6350445877556046E-4</v>
          </cell>
          <cell r="N781">
            <v>2.5110892628230205E-4</v>
          </cell>
          <cell r="O781">
            <v>4.6265661886075955E-4</v>
          </cell>
        </row>
        <row r="782">
          <cell r="A782" t="str">
            <v>D-RLFO</v>
          </cell>
          <cell r="B782" t="str">
            <v>VAR_fin</v>
          </cell>
          <cell r="C782" t="str">
            <v>BDS</v>
          </cell>
          <cell r="F782">
            <v>5.4747912982672329E-5</v>
          </cell>
          <cell r="G782">
            <v>3.4421773215026377E-4</v>
          </cell>
          <cell r="H782">
            <v>5.2629392233195457E-4</v>
          </cell>
          <cell r="I782">
            <v>1.8289541789720136E-4</v>
          </cell>
          <cell r="J782">
            <v>8.7397077862239763E-4</v>
          </cell>
          <cell r="K782">
            <v>6.5117378961793104</v>
          </cell>
          <cell r="L782">
            <v>5.9315122232552122</v>
          </cell>
          <cell r="M782">
            <v>3.4282766545522216</v>
          </cell>
          <cell r="N782">
            <v>3.4282513393696901</v>
          </cell>
          <cell r="O782">
            <v>0.68011942212308951</v>
          </cell>
        </row>
        <row r="783">
          <cell r="A783" t="str">
            <v>D-SCOM_LTH_CHPBIO</v>
          </cell>
          <cell r="B783" t="str">
            <v>VAR_fout</v>
          </cell>
          <cell r="C783" t="str">
            <v>SCOM_LTH_CHPBIO_ON</v>
          </cell>
          <cell r="D783">
            <v>1.4243134393295969</v>
          </cell>
          <cell r="E783">
            <v>1.5428011849951349</v>
          </cell>
          <cell r="F783">
            <v>1.388985726518507</v>
          </cell>
          <cell r="G783">
            <v>1.1579359718632638</v>
          </cell>
          <cell r="H783">
            <v>1.3989343671027263</v>
          </cell>
          <cell r="I783">
            <v>1.1161092647463593</v>
          </cell>
          <cell r="J783">
            <v>2.4124248347959814</v>
          </cell>
          <cell r="K783">
            <v>2.1830721234575887</v>
          </cell>
          <cell r="L783">
            <v>2.2716750232550602</v>
          </cell>
          <cell r="M783">
            <v>2.3825688818881763</v>
          </cell>
          <cell r="N783">
            <v>2.2115031022715996</v>
          </cell>
          <cell r="O783">
            <v>1.9197066262739326</v>
          </cell>
        </row>
        <row r="784">
          <cell r="A784" t="str">
            <v>D-SCOM_LTH_CHPBIO</v>
          </cell>
          <cell r="B784" t="str">
            <v>VAR_fout</v>
          </cell>
          <cell r="C784" t="str">
            <v>LTH</v>
          </cell>
          <cell r="E784">
            <v>3.5524709463791153E-2</v>
          </cell>
          <cell r="F784">
            <v>9.2045427740548746E-2</v>
          </cell>
          <cell r="G784">
            <v>0.165317447530511</v>
          </cell>
          <cell r="H784">
            <v>0.32172829922415103</v>
          </cell>
          <cell r="I784">
            <v>0.36815425854625361</v>
          </cell>
          <cell r="J784">
            <v>1.0508236224298653</v>
          </cell>
          <cell r="K784">
            <v>1.2974061497254703</v>
          </cell>
          <cell r="L784">
            <v>1.4760614808989148</v>
          </cell>
          <cell r="M784">
            <v>2.2973592577172401</v>
          </cell>
          <cell r="N784">
            <v>2.7628013541537868</v>
          </cell>
          <cell r="O784">
            <v>3.0602533524141808</v>
          </cell>
        </row>
        <row r="785">
          <cell r="A785" t="str">
            <v>D-SCOM_LTH_CHPBIO</v>
          </cell>
          <cell r="B785" t="str">
            <v>VAR_fin</v>
          </cell>
          <cell r="C785" t="str">
            <v>SCOM_LTH_CHPBIO</v>
          </cell>
          <cell r="D785">
            <v>1.4243134393295969</v>
          </cell>
          <cell r="E785">
            <v>1.5783258944589251</v>
          </cell>
          <cell r="F785">
            <v>1.4810311542590555</v>
          </cell>
          <cell r="G785">
            <v>1.3232534193937762</v>
          </cell>
          <cell r="H785">
            <v>1.7206626663268767</v>
          </cell>
          <cell r="I785">
            <v>1.4842635232926114</v>
          </cell>
          <cell r="J785">
            <v>3.4632484572258462</v>
          </cell>
          <cell r="K785">
            <v>3.4804782731830599</v>
          </cell>
          <cell r="L785">
            <v>3.747736504153973</v>
          </cell>
          <cell r="M785">
            <v>4.6799281396054155</v>
          </cell>
          <cell r="N785">
            <v>4.9743044564253882</v>
          </cell>
          <cell r="O785">
            <v>4.9799599786881128</v>
          </cell>
        </row>
        <row r="786">
          <cell r="A786" t="str">
            <v>D-SCOM_LTH_CHPHFC</v>
          </cell>
          <cell r="B786" t="str">
            <v>VAR_fout</v>
          </cell>
          <cell r="C786" t="str">
            <v>SCOM_LTH_CHPHFC_ON</v>
          </cell>
          <cell r="G786">
            <v>6.4194169598710685E-4</v>
          </cell>
          <cell r="H786">
            <v>1.4629226547828997E-3</v>
          </cell>
          <cell r="I786">
            <v>8.485285075816763E-3</v>
          </cell>
          <cell r="J786">
            <v>2.2243934007863064E-2</v>
          </cell>
          <cell r="K786">
            <v>3.2545338860825591E-2</v>
          </cell>
          <cell r="L786">
            <v>2.45178873865655E-2</v>
          </cell>
          <cell r="M786">
            <v>8.7351234654786357E-3</v>
          </cell>
          <cell r="N786">
            <v>3.818857904664236E-3</v>
          </cell>
          <cell r="O786">
            <v>1.2062991926086872E-2</v>
          </cell>
        </row>
        <row r="787">
          <cell r="A787" t="str">
            <v>D-SCOM_LTH_CHPHFC</v>
          </cell>
          <cell r="B787" t="str">
            <v>VAR_fout</v>
          </cell>
          <cell r="C787" t="str">
            <v>LTH</v>
          </cell>
          <cell r="H787">
            <v>8.7951690781017307E-7</v>
          </cell>
          <cell r="I787">
            <v>1.3806385214388307E-5</v>
          </cell>
          <cell r="J787">
            <v>5.068309456992544E-5</v>
          </cell>
          <cell r="K787">
            <v>9.6644390246764054E-5</v>
          </cell>
          <cell r="L787">
            <v>3.3618359743297782E-5</v>
          </cell>
          <cell r="M787">
            <v>2.226257091833714E-5</v>
          </cell>
          <cell r="N787">
            <v>1.0822591846871952E-5</v>
          </cell>
          <cell r="O787">
            <v>4.0044633900972462E-5</v>
          </cell>
        </row>
        <row r="788">
          <cell r="A788" t="str">
            <v>D-SCOM_LTH_CHPHFC</v>
          </cell>
          <cell r="B788" t="str">
            <v>VAR_fin</v>
          </cell>
          <cell r="C788" t="str">
            <v>SCOM_LTH_CHPHFC</v>
          </cell>
          <cell r="G788">
            <v>6.4252278739027773E-4</v>
          </cell>
          <cell r="H788">
            <v>1.4645605168279675E-3</v>
          </cell>
          <cell r="I788">
            <v>8.4994000176324778E-3</v>
          </cell>
          <cell r="J788">
            <v>2.229470803486561E-2</v>
          </cell>
          <cell r="K788">
            <v>3.264198325107235E-2</v>
          </cell>
          <cell r="L788">
            <v>2.4551505746308804E-2</v>
          </cell>
          <cell r="M788">
            <v>8.7573860363969695E-3</v>
          </cell>
          <cell r="N788">
            <v>3.82998500142211E-3</v>
          </cell>
          <cell r="O788">
            <v>1.2103036559987835E-2</v>
          </cell>
        </row>
        <row r="789">
          <cell r="A789" t="str">
            <v>D-SCOM_NKEV_GAS_ELC_CHP</v>
          </cell>
          <cell r="B789" t="str">
            <v>VAR_fout</v>
          </cell>
          <cell r="C789" t="str">
            <v>ELC5</v>
          </cell>
          <cell r="D789">
            <v>0.2578466650802882</v>
          </cell>
          <cell r="E789">
            <v>0.31301090248384222</v>
          </cell>
          <cell r="F789">
            <v>0.61332722913898075</v>
          </cell>
          <cell r="G789">
            <v>0.6683460896825234</v>
          </cell>
          <cell r="H789">
            <v>0.64528978622524014</v>
          </cell>
          <cell r="I789">
            <v>0.40480069391882861</v>
          </cell>
          <cell r="L789">
            <v>1.423992476699652E-3</v>
          </cell>
          <cell r="M789">
            <v>1.5819536179656039E-3</v>
          </cell>
          <cell r="N789">
            <v>1.2373666191682179E-3</v>
          </cell>
          <cell r="O789">
            <v>3.5513167717502393E-3</v>
          </cell>
        </row>
        <row r="790">
          <cell r="A790" t="str">
            <v>D-SCOM_NKEV_GAS_ELC_CHP</v>
          </cell>
          <cell r="B790" t="str">
            <v>VAR_fout</v>
          </cell>
          <cell r="C790" t="str">
            <v>SCOM_ELC</v>
          </cell>
          <cell r="D790">
            <v>0.33656614658063094</v>
          </cell>
          <cell r="E790">
            <v>0.31286606489959806</v>
          </cell>
          <cell r="F790">
            <v>0.60897465961147956</v>
          </cell>
          <cell r="G790">
            <v>0.66498186523969316</v>
          </cell>
          <cell r="H790">
            <v>0.64113967171292674</v>
          </cell>
          <cell r="I790">
            <v>0.40493216770166252</v>
          </cell>
          <cell r="L790">
            <v>1.4231380077678755E-3</v>
          </cell>
          <cell r="M790">
            <v>1.5824712347926838E-3</v>
          </cell>
          <cell r="N790">
            <v>1.2375160326242604E-3</v>
          </cell>
          <cell r="O790">
            <v>3.5532499888703637E-3</v>
          </cell>
        </row>
        <row r="791">
          <cell r="A791" t="str">
            <v>D-SCOM_NKEV_GAS_ELC_CHP</v>
          </cell>
          <cell r="B791" t="str">
            <v>VAR_fin</v>
          </cell>
          <cell r="C791" t="str">
            <v>SCOM_NKEV_GAS_ELC_CHP</v>
          </cell>
          <cell r="D791">
            <v>0.59441281166091842</v>
          </cell>
          <cell r="E791">
            <v>0.62587696738344045</v>
          </cell>
          <cell r="F791">
            <v>1.2222956473594564</v>
          </cell>
          <cell r="G791">
            <v>1.3333235951507934</v>
          </cell>
          <cell r="H791">
            <v>1.2864231284588703</v>
          </cell>
          <cell r="I791">
            <v>0.80972982169075469</v>
          </cell>
          <cell r="L791">
            <v>2.8471304844675254E-3</v>
          </cell>
          <cell r="M791">
            <v>3.1644248527582909E-3</v>
          </cell>
          <cell r="N791">
            <v>2.4748826517924779E-3</v>
          </cell>
          <cell r="O791">
            <v>7.1045667606206009E-3</v>
          </cell>
        </row>
        <row r="792">
          <cell r="A792" t="str">
            <v>RHEM-SHLTHDH</v>
          </cell>
          <cell r="B792" t="str">
            <v>VAR_fout</v>
          </cell>
          <cell r="C792" t="str">
            <v>RHEM-SHLTHD</v>
          </cell>
          <cell r="D792">
            <v>2.0422549994029473</v>
          </cell>
          <cell r="E792">
            <v>3.7887253762623323</v>
          </cell>
          <cell r="F792">
            <v>4.0345833692181365</v>
          </cell>
          <cell r="G792">
            <v>3.1659236601842125</v>
          </cell>
          <cell r="H792">
            <v>3.1217480387310155</v>
          </cell>
          <cell r="I792">
            <v>3.8256055570952143</v>
          </cell>
          <cell r="J792">
            <v>3.1451980385735725</v>
          </cell>
          <cell r="K792">
            <v>3.7155646064424883</v>
          </cell>
          <cell r="L792">
            <v>3.5791908991993195</v>
          </cell>
          <cell r="M792">
            <v>3.4426230942297065</v>
          </cell>
          <cell r="N792">
            <v>3.4439887735544223</v>
          </cell>
          <cell r="O792">
            <v>2.2794250937101381</v>
          </cell>
        </row>
        <row r="793">
          <cell r="A793" t="str">
            <v>RHEM-SHLTHDH</v>
          </cell>
          <cell r="B793" t="str">
            <v>VAR_fin</v>
          </cell>
          <cell r="C793" t="str">
            <v>RHEMLTHDHC</v>
          </cell>
          <cell r="D793">
            <v>2.0422549994029473</v>
          </cell>
          <cell r="E793">
            <v>3.7887253762623323</v>
          </cell>
          <cell r="F793">
            <v>4.0345833692181365</v>
          </cell>
          <cell r="G793">
            <v>3.1659236601842125</v>
          </cell>
          <cell r="H793">
            <v>3.1217480387310155</v>
          </cell>
          <cell r="I793">
            <v>3.8256055570952143</v>
          </cell>
          <cell r="J793">
            <v>3.1451980385735725</v>
          </cell>
          <cell r="K793">
            <v>3.7155646064424883</v>
          </cell>
          <cell r="L793">
            <v>3.5791908991993195</v>
          </cell>
          <cell r="M793">
            <v>3.4426230942297065</v>
          </cell>
          <cell r="N793">
            <v>3.4439887735544223</v>
          </cell>
          <cell r="O793">
            <v>2.2794250937101381</v>
          </cell>
        </row>
        <row r="794">
          <cell r="A794" t="str">
            <v>RHEM-SHLTHDH</v>
          </cell>
          <cell r="B794" t="str">
            <v>VAR_fin</v>
          </cell>
          <cell r="C794" t="str">
            <v>RHEM_LTH_DH</v>
          </cell>
          <cell r="D794">
            <v>2.0628838377807557</v>
          </cell>
          <cell r="E794">
            <v>3.82699532955791</v>
          </cell>
          <cell r="F794">
            <v>4.075336736583977</v>
          </cell>
          <cell r="G794">
            <v>3.1979026870547647</v>
          </cell>
          <cell r="H794">
            <v>3.1532808472030474</v>
          </cell>
          <cell r="I794">
            <v>3.8642480374699151</v>
          </cell>
          <cell r="J794">
            <v>3.1769677157308847</v>
          </cell>
          <cell r="K794">
            <v>3.7530955620631188</v>
          </cell>
          <cell r="L794">
            <v>3.6153443426255749</v>
          </cell>
          <cell r="M794">
            <v>3.4773970648784935</v>
          </cell>
          <cell r="N794">
            <v>3.4787765389438592</v>
          </cell>
          <cell r="O794">
            <v>2.3024495896061992</v>
          </cell>
        </row>
        <row r="795">
          <cell r="A795" t="str">
            <v>RHEM-SHLTHDH</v>
          </cell>
          <cell r="B795" t="str">
            <v>VAR_ncap</v>
          </cell>
          <cell r="C795" t="str">
            <v>-</v>
          </cell>
          <cell r="D795">
            <v>2.1146211181399799E-8</v>
          </cell>
          <cell r="E795">
            <v>4.9045167487775203E-8</v>
          </cell>
          <cell r="F795">
            <v>4.5083106483549101E-8</v>
          </cell>
          <cell r="G795">
            <v>2.9401629829395801E-8</v>
          </cell>
          <cell r="H795">
            <v>6.8244534570321594E-8</v>
          </cell>
          <cell r="I795">
            <v>8.3896999786784999E-8</v>
          </cell>
          <cell r="J795">
            <v>1.0868412302892799E-7</v>
          </cell>
          <cell r="K795">
            <v>1.6539767995827901E-7</v>
          </cell>
          <cell r="L795">
            <v>1.7399752359239299E-7</v>
          </cell>
          <cell r="M795">
            <v>2.4754075696058703E-7</v>
          </cell>
          <cell r="N795">
            <v>3.6320892694942902E-7</v>
          </cell>
          <cell r="O795">
            <v>1.1446956488983899E-6</v>
          </cell>
        </row>
        <row r="796">
          <cell r="A796" t="str">
            <v>RHEM-SHLTHDH</v>
          </cell>
          <cell r="B796" t="str">
            <v>VAR_cap</v>
          </cell>
          <cell r="C796" t="str">
            <v>-</v>
          </cell>
          <cell r="D796">
            <v>0.31562548825789916</v>
          </cell>
          <cell r="E796">
            <v>0.31562553730306664</v>
          </cell>
          <cell r="F796">
            <v>0.31562558238617316</v>
          </cell>
          <cell r="G796">
            <v>0.31562561178780296</v>
          </cell>
          <cell r="H796">
            <v>0.31562568003233754</v>
          </cell>
          <cell r="I796">
            <v>0.31562576392933733</v>
          </cell>
          <cell r="J796">
            <v>0.31562587261346037</v>
          </cell>
          <cell r="K796">
            <v>0.31562603801114031</v>
          </cell>
          <cell r="L796">
            <v>0.31562621200866392</v>
          </cell>
          <cell r="M796">
            <v>0.31562645954942087</v>
          </cell>
          <cell r="N796">
            <v>0.3156268227583478</v>
          </cell>
          <cell r="O796">
            <v>0.31562796745399674</v>
          </cell>
        </row>
        <row r="797">
          <cell r="A797" t="str">
            <v>D-ITOT_SOLELC</v>
          </cell>
          <cell r="B797" t="str">
            <v>VAR_fout</v>
          </cell>
          <cell r="C797" t="str">
            <v>ITOT_ELC</v>
          </cell>
          <cell r="D797">
            <v>3.5162172803623992</v>
          </cell>
          <cell r="E797">
            <v>4.8475156061770708</v>
          </cell>
          <cell r="F797">
            <v>11.917077460534315</v>
          </cell>
          <cell r="G797">
            <v>14.049139561322944</v>
          </cell>
          <cell r="H797">
            <v>17.020688443268313</v>
          </cell>
          <cell r="I797">
            <v>20.290652678703097</v>
          </cell>
          <cell r="J797">
            <v>19.2334653201567</v>
          </cell>
          <cell r="K797">
            <v>21.850683649210449</v>
          </cell>
          <cell r="L797">
            <v>23.249010684626803</v>
          </cell>
          <cell r="M797">
            <v>24.012392447767354</v>
          </cell>
          <cell r="N797">
            <v>25.27868579874221</v>
          </cell>
          <cell r="O797">
            <v>26.290508530533771</v>
          </cell>
        </row>
        <row r="798">
          <cell r="A798" t="str">
            <v>D-ITOT_SOLELC</v>
          </cell>
          <cell r="B798" t="str">
            <v>VAR_fout</v>
          </cell>
          <cell r="C798" t="str">
            <v>ELC5</v>
          </cell>
          <cell r="D798">
            <v>1.7367193451348769E-3</v>
          </cell>
          <cell r="E798">
            <v>1.1083459548706942E-3</v>
          </cell>
          <cell r="F798">
            <v>9.610706507160529E-3</v>
          </cell>
          <cell r="G798">
            <v>6.7419198473256656E-2</v>
          </cell>
          <cell r="H798">
            <v>2.7636359935952841</v>
          </cell>
          <cell r="I798">
            <v>0.50300251993326717</v>
          </cell>
          <cell r="J798">
            <v>2.6208293519317665</v>
          </cell>
          <cell r="K798">
            <v>0.91296164769456689</v>
          </cell>
          <cell r="L798">
            <v>0.68105782464295106</v>
          </cell>
          <cell r="M798">
            <v>1.0868207280282653</v>
          </cell>
          <cell r="N798">
            <v>1.0869872259915021</v>
          </cell>
          <cell r="O798">
            <v>1.3100902118248023</v>
          </cell>
        </row>
        <row r="799">
          <cell r="A799" t="str">
            <v>D-ITOT_SOLELC</v>
          </cell>
          <cell r="B799" t="str">
            <v>VAR_fin</v>
          </cell>
          <cell r="C799" t="str">
            <v>ITOT_SOL_ELC</v>
          </cell>
          <cell r="D799">
            <v>3.517953999707534</v>
          </cell>
          <cell r="E799">
            <v>4.84862225445326</v>
          </cell>
          <cell r="F799">
            <v>11.926688167041481</v>
          </cell>
          <cell r="G799">
            <v>14.116558759796206</v>
          </cell>
          <cell r="H799">
            <v>19.784324436863589</v>
          </cell>
          <cell r="I799">
            <v>20.793655198636358</v>
          </cell>
          <cell r="J799">
            <v>21.854294672088468</v>
          </cell>
          <cell r="K799">
            <v>22.763645296905004</v>
          </cell>
          <cell r="L799">
            <v>23.930068509269763</v>
          </cell>
          <cell r="M799">
            <v>25.099213175795636</v>
          </cell>
          <cell r="N799">
            <v>26.365673024733699</v>
          </cell>
          <cell r="O799">
            <v>27.600598742358571</v>
          </cell>
        </row>
        <row r="800">
          <cell r="A800" t="str">
            <v>D-SWOD</v>
          </cell>
          <cell r="B800" t="str">
            <v>VAR_fout</v>
          </cell>
          <cell r="C800" t="str">
            <v>SWOD</v>
          </cell>
          <cell r="D800">
            <v>8.574372820944907</v>
          </cell>
          <cell r="E800">
            <v>9.7272709572354508</v>
          </cell>
          <cell r="F800">
            <v>9.6197583795745985</v>
          </cell>
          <cell r="G800">
            <v>7.9094920377530045</v>
          </cell>
          <cell r="H800">
            <v>8.3191749666348453</v>
          </cell>
          <cell r="I800">
            <v>6.5508733056450419</v>
          </cell>
          <cell r="J800">
            <v>5.5616304157749932</v>
          </cell>
          <cell r="K800">
            <v>0.54477833578460955</v>
          </cell>
          <cell r="L800">
            <v>0.54623095257326237</v>
          </cell>
          <cell r="M800">
            <v>0.53942294245165001</v>
          </cell>
          <cell r="N800">
            <v>0.53801734208638519</v>
          </cell>
          <cell r="O800">
            <v>1.4515564200409619</v>
          </cell>
        </row>
        <row r="801">
          <cell r="A801" t="str">
            <v>D-SWOD</v>
          </cell>
          <cell r="B801" t="str">
            <v>VAR_fin</v>
          </cell>
          <cell r="C801" t="str">
            <v>WOD</v>
          </cell>
          <cell r="D801">
            <v>8.574372820944907</v>
          </cell>
          <cell r="E801">
            <v>9.7272709572354508</v>
          </cell>
          <cell r="F801">
            <v>9.6197583795745985</v>
          </cell>
          <cell r="G801">
            <v>7.9094920377530045</v>
          </cell>
          <cell r="H801">
            <v>8.3191749666348453</v>
          </cell>
          <cell r="I801">
            <v>6.5508733056450419</v>
          </cell>
          <cell r="J801">
            <v>5.5616304157749932</v>
          </cell>
          <cell r="K801">
            <v>0.54477833578460955</v>
          </cell>
          <cell r="L801">
            <v>0.54623095257326237</v>
          </cell>
          <cell r="M801">
            <v>0.53942294245165001</v>
          </cell>
          <cell r="N801">
            <v>0.53801734208638519</v>
          </cell>
          <cell r="O801">
            <v>1.4515564200409619</v>
          </cell>
        </row>
        <row r="802">
          <cell r="A802" t="str">
            <v>ITOT-PROCESSCO2CCS</v>
          </cell>
          <cell r="B802" t="str">
            <v>VAR_fout</v>
          </cell>
          <cell r="C802" t="str">
            <v>CO2_O</v>
          </cell>
          <cell r="I802">
            <v>7.4232527756204481E-2</v>
          </cell>
          <cell r="J802">
            <v>1035.2944847445701</v>
          </cell>
          <cell r="K802">
            <v>1031.8861902057499</v>
          </cell>
          <cell r="L802">
            <v>1031.8912575053678</v>
          </cell>
          <cell r="M802">
            <v>1031.8958592809304</v>
          </cell>
          <cell r="N802">
            <v>1031.8973736486103</v>
          </cell>
          <cell r="O802">
            <v>1031.9002308459674</v>
          </cell>
        </row>
        <row r="803">
          <cell r="A803" t="str">
            <v>ITOT-PROCESSCO2CCS</v>
          </cell>
          <cell r="B803" t="str">
            <v>VAR_fout</v>
          </cell>
          <cell r="C803" t="str">
            <v>CO2</v>
          </cell>
          <cell r="I803">
            <v>-7.4232527756204605E-2</v>
          </cell>
          <cell r="J803">
            <v>-1035.2944847445699</v>
          </cell>
          <cell r="K803">
            <v>-1031.8861902057499</v>
          </cell>
          <cell r="L803">
            <v>-1031.89125750537</v>
          </cell>
          <cell r="M803">
            <v>-1031.8958592809299</v>
          </cell>
          <cell r="N803">
            <v>-1031.89737364861</v>
          </cell>
          <cell r="O803">
            <v>-1031.9002308459701</v>
          </cell>
        </row>
        <row r="804">
          <cell r="A804" t="str">
            <v>ITOT-PROCESSCO2CCS</v>
          </cell>
          <cell r="B804" t="str">
            <v>VAR_fin</v>
          </cell>
          <cell r="C804" t="str">
            <v>ITOT_ELC</v>
          </cell>
          <cell r="I804">
            <v>1.5719829407196271E-4</v>
          </cell>
          <cell r="J804">
            <v>2.1923883206355592</v>
          </cell>
          <cell r="K804">
            <v>2.1851707557298248</v>
          </cell>
          <cell r="L804">
            <v>2.1851814864819561</v>
          </cell>
          <cell r="M804">
            <v>2.1851912314184423</v>
          </cell>
          <cell r="N804">
            <v>2.1851944383147028</v>
          </cell>
          <cell r="O804">
            <v>2.1852004888502865</v>
          </cell>
        </row>
        <row r="805">
          <cell r="A805" t="str">
            <v>ITOT-PROCESSCO2CCS</v>
          </cell>
          <cell r="B805" t="str">
            <v>VAR_fin</v>
          </cell>
          <cell r="C805" t="str">
            <v>ITOT_LTH_DH</v>
          </cell>
          <cell r="I805">
            <v>6.1132669916874331E-5</v>
          </cell>
          <cell r="J805">
            <v>0.85259545802493986</v>
          </cell>
          <cell r="K805">
            <v>0.84978862722826487</v>
          </cell>
          <cell r="L805">
            <v>0.84979280029853821</v>
          </cell>
          <cell r="M805">
            <v>0.84979658999606045</v>
          </cell>
          <cell r="N805">
            <v>0.84979783712238577</v>
          </cell>
          <cell r="O805">
            <v>0.84980019010844432</v>
          </cell>
        </row>
        <row r="806">
          <cell r="A806" t="str">
            <v>ITOT-PROCESSCO2CCS</v>
          </cell>
          <cell r="B806" t="str">
            <v>VAR_ncap</v>
          </cell>
          <cell r="C806" t="str">
            <v>-</v>
          </cell>
          <cell r="I806">
            <v>0.206208945038828</v>
          </cell>
          <cell r="J806">
            <v>2097.8999129690001</v>
          </cell>
          <cell r="K806">
            <v>5.5789798071938703E-3</v>
          </cell>
          <cell r="L806">
            <v>121.703464634581</v>
          </cell>
          <cell r="M806">
            <v>60.918980609827798</v>
          </cell>
          <cell r="N806">
            <v>391.99028788946202</v>
          </cell>
          <cell r="O806">
            <v>1887.45744287044</v>
          </cell>
        </row>
        <row r="807">
          <cell r="A807" t="str">
            <v>ITOT-PROCESSCO2CCS</v>
          </cell>
          <cell r="B807" t="str">
            <v>VAR_cap</v>
          </cell>
          <cell r="C807" t="str">
            <v>-</v>
          </cell>
          <cell r="I807">
            <v>0.206208945038828</v>
          </cell>
          <cell r="J807">
            <v>2098.1061219140402</v>
          </cell>
          <cell r="K807">
            <v>2098.11170089384</v>
          </cell>
          <cell r="L807">
            <v>2219.81516552842</v>
          </cell>
          <cell r="M807">
            <v>2280.7341461382498</v>
          </cell>
          <cell r="N807">
            <v>2344.0920571527199</v>
          </cell>
          <cell r="O807">
            <v>2462.0757549841201</v>
          </cell>
        </row>
        <row r="808">
          <cell r="A808" t="str">
            <v>D-RSH2R</v>
          </cell>
          <cell r="B808" t="str">
            <v>VAR_fout</v>
          </cell>
          <cell r="C808" t="str">
            <v>RSH2</v>
          </cell>
          <cell r="G808">
            <v>2.7917348469082916E-4</v>
          </cell>
          <cell r="H808">
            <v>4.3833410449989276E-4</v>
          </cell>
          <cell r="I808">
            <v>1.0354540127850653E-2</v>
          </cell>
          <cell r="J808">
            <v>3.027284422605882E-3</v>
          </cell>
          <cell r="K808">
            <v>3.0153711172684009E-3</v>
          </cell>
          <cell r="L808">
            <v>0.77966848442150538</v>
          </cell>
          <cell r="M808">
            <v>0.34558151346141719</v>
          </cell>
          <cell r="N808">
            <v>3.3232909282972772E-3</v>
          </cell>
          <cell r="O808">
            <v>4.849095715987955E-3</v>
          </cell>
        </row>
        <row r="809">
          <cell r="A809" t="str">
            <v>D-RSH2R</v>
          </cell>
          <cell r="B809" t="str">
            <v>VAR_fin</v>
          </cell>
          <cell r="C809" t="str">
            <v>H2</v>
          </cell>
          <cell r="G809">
            <v>2.7917348469082916E-4</v>
          </cell>
          <cell r="H809">
            <v>4.3833410449989276E-4</v>
          </cell>
          <cell r="I809">
            <v>1.0354540127850653E-2</v>
          </cell>
          <cell r="J809">
            <v>3.027284422605882E-3</v>
          </cell>
          <cell r="K809">
            <v>3.0153711172684009E-3</v>
          </cell>
          <cell r="L809">
            <v>0.77966848442150538</v>
          </cell>
          <cell r="M809">
            <v>0.34558151346141719</v>
          </cell>
          <cell r="N809">
            <v>3.3232909282972772E-3</v>
          </cell>
          <cell r="O809">
            <v>4.849095715987955E-3</v>
          </cell>
        </row>
        <row r="810">
          <cell r="A810" t="str">
            <v>D-RSH2R</v>
          </cell>
          <cell r="B810" t="str">
            <v>VAR_ncap</v>
          </cell>
          <cell r="C810" t="str">
            <v>-</v>
          </cell>
          <cell r="G810">
            <v>3.4887863632122E-5</v>
          </cell>
          <cell r="H810">
            <v>4.1197691627937903E-5</v>
          </cell>
          <cell r="I810">
            <v>6.4538579665890296E-4</v>
          </cell>
          <cell r="J810">
            <v>1.31557572919808E-4</v>
          </cell>
          <cell r="K810">
            <v>7.14065672993393E-7</v>
          </cell>
          <cell r="L810">
            <v>2.7453913346043999E-2</v>
          </cell>
          <cell r="M810">
            <v>2.6741008783166001E-6</v>
          </cell>
          <cell r="N810">
            <v>1.8919978893623801E-4</v>
          </cell>
          <cell r="O810">
            <v>1.5352858292517899E-4</v>
          </cell>
        </row>
        <row r="811">
          <cell r="A811" t="str">
            <v>D-RSH2R</v>
          </cell>
          <cell r="B811" t="str">
            <v>VAR_cap</v>
          </cell>
          <cell r="C811" t="str">
            <v>-</v>
          </cell>
          <cell r="G811">
            <v>3.4887863632122E-5</v>
          </cell>
          <cell r="H811">
            <v>6.7683934045084695E-5</v>
          </cell>
          <cell r="I811">
            <v>6.54037185747919E-4</v>
          </cell>
          <cell r="J811">
            <v>1.31557572919808E-4</v>
          </cell>
          <cell r="K811">
            <v>1.32271638592802E-4</v>
          </cell>
          <cell r="L811">
            <v>2.74743444657315E-2</v>
          </cell>
          <cell r="M811">
            <v>2.0845194349471501E-2</v>
          </cell>
          <cell r="N811">
            <v>1.896734308268E-4</v>
          </cell>
          <cell r="O811">
            <v>3.4272837186141697E-4</v>
          </cell>
        </row>
        <row r="812">
          <cell r="A812" t="str">
            <v>SCOM-SHLTHCHPBIO</v>
          </cell>
          <cell r="B812" t="str">
            <v>VAR_fout</v>
          </cell>
          <cell r="C812" t="str">
            <v>SCOM-SHLTHC-BIO</v>
          </cell>
          <cell r="D812">
            <v>1.4100703049363001</v>
          </cell>
          <cell r="E812">
            <v>1.5273731731451827</v>
          </cell>
          <cell r="F812">
            <v>1.3750958692533219</v>
          </cell>
          <cell r="G812">
            <v>1.1463566121446318</v>
          </cell>
          <cell r="H812">
            <v>1.3849450234316991</v>
          </cell>
          <cell r="I812">
            <v>1.1049481720988963</v>
          </cell>
          <cell r="J812">
            <v>2.3883005864480209</v>
          </cell>
          <cell r="K812">
            <v>2.1612414022230135</v>
          </cell>
          <cell r="L812">
            <v>2.2489582730225073</v>
          </cell>
          <cell r="M812">
            <v>2.3587431930692957</v>
          </cell>
          <cell r="N812">
            <v>2.1893880712488842</v>
          </cell>
          <cell r="O812">
            <v>1.9005095600111928</v>
          </cell>
        </row>
        <row r="813">
          <cell r="A813" t="str">
            <v>SCOM-SHLTHCHPBIO</v>
          </cell>
          <cell r="B813" t="str">
            <v>VAR_fin</v>
          </cell>
          <cell r="C813" t="str">
            <v>SCOM_LTH_CHPBIO_ON</v>
          </cell>
          <cell r="D813">
            <v>1.4243134393295969</v>
          </cell>
          <cell r="E813">
            <v>1.5428011849951349</v>
          </cell>
          <cell r="F813">
            <v>1.388985726518507</v>
          </cell>
          <cell r="G813">
            <v>1.1579359718632638</v>
          </cell>
          <cell r="H813">
            <v>1.3989343671027263</v>
          </cell>
          <cell r="I813">
            <v>1.1161092647463593</v>
          </cell>
          <cell r="J813">
            <v>2.4124248347959814</v>
          </cell>
          <cell r="K813">
            <v>2.1830721234575887</v>
          </cell>
          <cell r="L813">
            <v>2.2716750232550602</v>
          </cell>
          <cell r="M813">
            <v>2.3825688818881763</v>
          </cell>
          <cell r="N813">
            <v>2.2115031022715996</v>
          </cell>
          <cell r="O813">
            <v>1.9197066262739326</v>
          </cell>
        </row>
        <row r="814">
          <cell r="A814" t="str">
            <v>SCOM-SHLTHCHPBIO</v>
          </cell>
          <cell r="B814" t="str">
            <v>VAR_fin</v>
          </cell>
          <cell r="C814" t="str">
            <v>SCOMLTHCHPC</v>
          </cell>
          <cell r="D814">
            <v>1.4100703049363001</v>
          </cell>
          <cell r="E814">
            <v>1.5273731731451827</v>
          </cell>
          <cell r="F814">
            <v>1.3750958692533219</v>
          </cell>
          <cell r="G814">
            <v>1.1463566121446318</v>
          </cell>
          <cell r="H814">
            <v>1.3849450234316991</v>
          </cell>
          <cell r="I814">
            <v>1.1049481720988963</v>
          </cell>
          <cell r="J814">
            <v>2.3883005864480209</v>
          </cell>
          <cell r="K814">
            <v>2.1612414022230135</v>
          </cell>
          <cell r="L814">
            <v>2.2489582730225073</v>
          </cell>
          <cell r="M814">
            <v>2.3587431930692957</v>
          </cell>
          <cell r="N814">
            <v>2.1893880712488842</v>
          </cell>
          <cell r="O814">
            <v>1.9005095600111928</v>
          </cell>
        </row>
        <row r="815">
          <cell r="A815" t="str">
            <v>SCOM-SHLTHCHPBIO</v>
          </cell>
          <cell r="B815" t="str">
            <v>VAR_ncap</v>
          </cell>
          <cell r="C815" t="str">
            <v>-</v>
          </cell>
          <cell r="D815">
            <v>1.27301388163192E-7</v>
          </cell>
          <cell r="E815">
            <v>2.75263057231016E-2</v>
          </cell>
          <cell r="F815">
            <v>3.4171654560802102E-2</v>
          </cell>
          <cell r="G815">
            <v>2.7258900867965199E-2</v>
          </cell>
          <cell r="H815">
            <v>8.0712908305933903E-2</v>
          </cell>
          <cell r="I815">
            <v>4.1105777343584803E-2</v>
          </cell>
          <cell r="J815">
            <v>0.10746997134530099</v>
          </cell>
          <cell r="K815">
            <v>7.7341390807734098E-2</v>
          </cell>
          <cell r="L815">
            <v>0.112017100564823</v>
          </cell>
          <cell r="M815">
            <v>0.118026565569793</v>
          </cell>
          <cell r="N815">
            <v>0.100341949450822</v>
          </cell>
          <cell r="O815">
            <v>6.65312619957657E-2</v>
          </cell>
        </row>
        <row r="816">
          <cell r="A816" t="str">
            <v>SCOM-SHLTHCHPBIO</v>
          </cell>
          <cell r="B816" t="str">
            <v>VAR_cap</v>
          </cell>
          <cell r="C816" t="str">
            <v>-</v>
          </cell>
          <cell r="D816">
            <v>0.10913981488042716</v>
          </cell>
          <cell r="E816">
            <v>0.12094162287797421</v>
          </cell>
          <cell r="F816">
            <v>0.11365630334766361</v>
          </cell>
          <cell r="G816">
            <v>0.10147006397064688</v>
          </cell>
          <cell r="H816">
            <v>0.13201347538429412</v>
          </cell>
          <cell r="I816">
            <v>0.10741332188232519</v>
          </cell>
          <cell r="J816">
            <v>0.19224265090254933</v>
          </cell>
          <cell r="K816">
            <v>0.17737749568502212</v>
          </cell>
          <cell r="L816">
            <v>0.23160257918276403</v>
          </cell>
          <cell r="M816">
            <v>0.25744504765601833</v>
          </cell>
          <cell r="N816">
            <v>0.24452686137048901</v>
          </cell>
          <cell r="O816">
            <v>0.20524184244098426</v>
          </cell>
        </row>
        <row r="817">
          <cell r="A817" t="str">
            <v>D-RSH2</v>
          </cell>
          <cell r="B817" t="str">
            <v>VAR_fout</v>
          </cell>
          <cell r="C817" t="str">
            <v>RSH2</v>
          </cell>
          <cell r="G817">
            <v>2.7292823493751326E-4</v>
          </cell>
          <cell r="H817">
            <v>4.5210167214386617E-4</v>
          </cell>
          <cell r="I817">
            <v>4.4795564522705868E-2</v>
          </cell>
          <cell r="J817">
            <v>0.17740371488796902</v>
          </cell>
          <cell r="K817">
            <v>0.97498862040553602</v>
          </cell>
          <cell r="L817">
            <v>0.65476733224989436</v>
          </cell>
          <cell r="M817">
            <v>3.3005435173249879E-2</v>
          </cell>
          <cell r="N817">
            <v>0.1535843723933171</v>
          </cell>
          <cell r="O817">
            <v>6.0174548081688477E-2</v>
          </cell>
        </row>
        <row r="818">
          <cell r="A818" t="str">
            <v>D-RSH2</v>
          </cell>
          <cell r="B818" t="str">
            <v>VAR_fin</v>
          </cell>
          <cell r="C818" t="str">
            <v>H2</v>
          </cell>
          <cell r="G818">
            <v>2.7500750813243128E-4</v>
          </cell>
          <cell r="H818">
            <v>4.5554595810600492E-4</v>
          </cell>
          <cell r="I818">
            <v>4.5136834514741021E-2</v>
          </cell>
          <cell r="J818">
            <v>0.178755245223883</v>
          </cell>
          <cell r="K818">
            <v>0.9824164620292638</v>
          </cell>
          <cell r="L818">
            <v>0.65975560384871534</v>
          </cell>
          <cell r="M818">
            <v>3.3256883385114303E-2</v>
          </cell>
          <cell r="N818">
            <v>0.15475443773576464</v>
          </cell>
          <cell r="O818">
            <v>6.0632981137803799E-2</v>
          </cell>
        </row>
        <row r="819">
          <cell r="A819" t="str">
            <v>D-RSH2</v>
          </cell>
          <cell r="B819" t="str">
            <v>VAR_ncap</v>
          </cell>
          <cell r="C819" t="str">
            <v>-</v>
          </cell>
          <cell r="G819">
            <v>5.1780033339711399E-5</v>
          </cell>
          <cell r="H819">
            <v>3.2569559291245898E-5</v>
          </cell>
          <cell r="I819">
            <v>4.8611704369982602E-3</v>
          </cell>
          <cell r="J819">
            <v>1.24300754264549E-2</v>
          </cell>
          <cell r="K819">
            <v>1.74636483052493E-2</v>
          </cell>
          <cell r="L819">
            <v>2.83182389386503E-7</v>
          </cell>
          <cell r="M819">
            <v>5.0471000905755198E-7</v>
          </cell>
          <cell r="N819">
            <v>5.0205451234400695E-7</v>
          </cell>
          <cell r="O819">
            <v>3.2793789213638099E-6</v>
          </cell>
        </row>
        <row r="820">
          <cell r="A820" t="str">
            <v>D-RSH2</v>
          </cell>
          <cell r="B820" t="str">
            <v>VAR_cap</v>
          </cell>
          <cell r="C820" t="str">
            <v>-</v>
          </cell>
          <cell r="G820">
            <v>5.1780033339711399E-5</v>
          </cell>
          <cell r="H820">
            <v>8.4349592630957398E-5</v>
          </cell>
          <cell r="I820">
            <v>4.9455200296292202E-3</v>
          </cell>
          <cell r="J820">
            <v>1.7375595456084102E-2</v>
          </cell>
          <cell r="K820">
            <v>3.4839243761333398E-2</v>
          </cell>
          <cell r="L820">
            <v>3.4839526943722797E-2</v>
          </cell>
          <cell r="M820">
            <v>3.4840031653731798E-2</v>
          </cell>
          <cell r="N820">
            <v>3.4824118728789002E-2</v>
          </cell>
          <cell r="O820">
            <v>3.4792033053825798E-2</v>
          </cell>
        </row>
        <row r="821">
          <cell r="A821" t="str">
            <v>RHES-SHNGABR</v>
          </cell>
          <cell r="B821" t="str">
            <v>VAR_fout</v>
          </cell>
          <cell r="C821" t="str">
            <v>CO2_R</v>
          </cell>
          <cell r="D821">
            <v>1043.1354533890801</v>
          </cell>
          <cell r="E821">
            <v>1217.7200631901201</v>
          </cell>
          <cell r="F821">
            <v>1104.4166507212201</v>
          </cell>
          <cell r="G821">
            <v>1104.41629580377</v>
          </cell>
          <cell r="H821">
            <v>1078.94061518222</v>
          </cell>
          <cell r="I821">
            <v>947.68268413756698</v>
          </cell>
          <cell r="J821">
            <v>614.538593330617</v>
          </cell>
          <cell r="K821">
            <v>318.23525743929298</v>
          </cell>
          <cell r="L821">
            <v>106.995201993713</v>
          </cell>
          <cell r="M821">
            <v>40.314492507350998</v>
          </cell>
          <cell r="N821">
            <v>40.313780919263998</v>
          </cell>
          <cell r="O821">
            <v>20.8139893083729</v>
          </cell>
        </row>
        <row r="822">
          <cell r="A822" t="str">
            <v>RHES-SHNGABR</v>
          </cell>
          <cell r="B822" t="str">
            <v>VAR_fout</v>
          </cell>
          <cell r="C822" t="str">
            <v>RHES-SHNGA</v>
          </cell>
          <cell r="D822">
            <v>17.570543984390525</v>
          </cell>
          <cell r="E822">
            <v>20.511242199124432</v>
          </cell>
          <cell r="F822">
            <v>18.602762733779379</v>
          </cell>
          <cell r="G822">
            <v>18.602756755559916</v>
          </cell>
          <cell r="H822">
            <v>18.173645113884987</v>
          </cell>
          <cell r="I822">
            <v>15.962740246998017</v>
          </cell>
          <cell r="J822">
            <v>10.351270632341967</v>
          </cell>
          <cell r="K822">
            <v>5.3603456483568834</v>
          </cell>
          <cell r="L822">
            <v>1.8022241470572289</v>
          </cell>
          <cell r="M822">
            <v>0.67905616812027392</v>
          </cell>
          <cell r="N822">
            <v>0.67904418215072293</v>
          </cell>
          <cell r="O822">
            <v>0.35059024544245143</v>
          </cell>
        </row>
        <row r="823">
          <cell r="A823" t="str">
            <v>RHES-SHNGABR</v>
          </cell>
          <cell r="B823" t="str">
            <v>VAR_fin</v>
          </cell>
          <cell r="C823" t="str">
            <v>RNGA</v>
          </cell>
          <cell r="D823">
            <v>18.495309457253192</v>
          </cell>
          <cell r="E823">
            <v>21.590781262236238</v>
          </cell>
          <cell r="F823">
            <v>19.58185550924145</v>
          </cell>
          <cell r="G823">
            <v>19.581849216378863</v>
          </cell>
          <cell r="H823">
            <v>19.130152751457867</v>
          </cell>
          <cell r="I823">
            <v>16.802884470524237</v>
          </cell>
          <cell r="J823">
            <v>10.896074349833645</v>
          </cell>
          <cell r="K823">
            <v>5.6424691035335632</v>
          </cell>
          <cell r="L823">
            <v>1.8970780495339241</v>
          </cell>
          <cell r="M823">
            <v>0.71479596644239285</v>
          </cell>
          <cell r="N823">
            <v>0.71478334963234047</v>
          </cell>
          <cell r="O823">
            <v>0.36904236362363291</v>
          </cell>
        </row>
        <row r="824">
          <cell r="A824" t="str">
            <v>RHES-SHNGABR</v>
          </cell>
          <cell r="B824" t="str">
            <v>VAR_ncap</v>
          </cell>
          <cell r="C824" t="str">
            <v>-</v>
          </cell>
          <cell r="E824">
            <v>0.23514645488581101</v>
          </cell>
          <cell r="F824">
            <v>9.8123222400378295E-8</v>
          </cell>
          <cell r="G824">
            <v>2.9069925941750899E-7</v>
          </cell>
          <cell r="H824">
            <v>0.98158495110712096</v>
          </cell>
          <cell r="I824">
            <v>0.31795354800651798</v>
          </cell>
          <cell r="J824">
            <v>5.8706233586378505E-7</v>
          </cell>
          <cell r="K824">
            <v>0.118810212693786</v>
          </cell>
          <cell r="L824">
            <v>1.00214243444337E-6</v>
          </cell>
          <cell r="M824">
            <v>1.20572354241049E-6</v>
          </cell>
          <cell r="N824">
            <v>3.4632465306066403E-2</v>
          </cell>
          <cell r="O824">
            <v>1.4636100773040701E-6</v>
          </cell>
        </row>
        <row r="825">
          <cell r="A825" t="str">
            <v>RHES-SHNGABR</v>
          </cell>
          <cell r="B825" t="str">
            <v>VAR_cap</v>
          </cell>
          <cell r="C825" t="str">
            <v>-</v>
          </cell>
          <cell r="D825">
            <v>1.4219190615860799</v>
          </cell>
          <cell r="E825">
            <v>1.6570654730844225</v>
          </cell>
          <cell r="F825">
            <v>1.6570641274015709</v>
          </cell>
          <cell r="G825">
            <v>1.6570633143877547</v>
          </cell>
          <cell r="H825">
            <v>1.4708128277849946</v>
          </cell>
          <cell r="I825">
            <v>1.299538451744092</v>
          </cell>
          <cell r="J825">
            <v>0.85801854208453388</v>
          </cell>
          <cell r="K825">
            <v>0.43676406446487936</v>
          </cell>
          <cell r="L825">
            <v>0.16766590916393878</v>
          </cell>
          <cell r="M825">
            <v>0.11879903948668118</v>
          </cell>
          <cell r="N825">
            <v>5.56754340829336E-2</v>
          </cell>
          <cell r="O825">
            <v>3.4634486569217103E-2</v>
          </cell>
        </row>
        <row r="826">
          <cell r="A826" t="str">
            <v>SCOM-SHLTHCHPHFC</v>
          </cell>
          <cell r="B826" t="str">
            <v>VAR_fout</v>
          </cell>
          <cell r="C826" t="str">
            <v>SCOM-SHLTHC-HFC</v>
          </cell>
          <cell r="G826">
            <v>6.3552227902723591E-4</v>
          </cell>
          <cell r="H826">
            <v>1.4482934282350718E-3</v>
          </cell>
          <cell r="I826">
            <v>8.4004322250585978E-3</v>
          </cell>
          <cell r="J826">
            <v>2.2021494667784431E-2</v>
          </cell>
          <cell r="K826">
            <v>3.2219885472217331E-2</v>
          </cell>
          <cell r="L826">
            <v>2.4272708512699814E-2</v>
          </cell>
          <cell r="M826">
            <v>8.6477722308238494E-3</v>
          </cell>
          <cell r="N826">
            <v>3.7806693256175914E-3</v>
          </cell>
          <cell r="O826">
            <v>1.1942362006826001E-2</v>
          </cell>
        </row>
        <row r="827">
          <cell r="A827" t="str">
            <v>SCOM-SHLTHCHPHFC</v>
          </cell>
          <cell r="B827" t="str">
            <v>VAR_fin</v>
          </cell>
          <cell r="C827" t="str">
            <v>SCOM_LTH_CHPHFC_ON</v>
          </cell>
          <cell r="G827">
            <v>6.4194169598710685E-4</v>
          </cell>
          <cell r="H827">
            <v>1.4629226547828997E-3</v>
          </cell>
          <cell r="I827">
            <v>8.485285075816763E-3</v>
          </cell>
          <cell r="J827">
            <v>2.2243934007863064E-2</v>
          </cell>
          <cell r="K827">
            <v>3.2545338860825591E-2</v>
          </cell>
          <cell r="L827">
            <v>2.45178873865655E-2</v>
          </cell>
          <cell r="M827">
            <v>8.7351234654786357E-3</v>
          </cell>
          <cell r="N827">
            <v>3.818857904664236E-3</v>
          </cell>
          <cell r="O827">
            <v>1.2062991926086872E-2</v>
          </cell>
        </row>
        <row r="828">
          <cell r="A828" t="str">
            <v>SCOM-SHLTHCHPHFC</v>
          </cell>
          <cell r="B828" t="str">
            <v>VAR_fin</v>
          </cell>
          <cell r="C828" t="str">
            <v>SCOMLTHCHPC</v>
          </cell>
          <cell r="G828">
            <v>6.3552227902723591E-4</v>
          </cell>
          <cell r="H828">
            <v>1.4482934282350718E-3</v>
          </cell>
          <cell r="I828">
            <v>8.4004322250585978E-3</v>
          </cell>
          <cell r="J828">
            <v>2.2021494667784431E-2</v>
          </cell>
          <cell r="K828">
            <v>3.2219885472217331E-2</v>
          </cell>
          <cell r="L828">
            <v>2.4272708512699814E-2</v>
          </cell>
          <cell r="M828">
            <v>8.6477722308238494E-3</v>
          </cell>
          <cell r="N828">
            <v>3.7806693256175914E-3</v>
          </cell>
          <cell r="O828">
            <v>1.1942362006826001E-2</v>
          </cell>
        </row>
        <row r="829">
          <cell r="A829" t="str">
            <v>SCOM-SHLTHCHPHFC</v>
          </cell>
          <cell r="B829" t="str">
            <v>VAR_ncap</v>
          </cell>
          <cell r="C829" t="str">
            <v>-</v>
          </cell>
          <cell r="G829">
            <v>5.5335568267331498E-5</v>
          </cell>
          <cell r="H829">
            <v>9.7096079805545398E-5</v>
          </cell>
          <cell r="I829">
            <v>5.9127160685230299E-4</v>
          </cell>
          <cell r="J829">
            <v>1.3872124113935901E-3</v>
          </cell>
          <cell r="K829">
            <v>1.8782150854827499E-3</v>
          </cell>
          <cell r="L829">
            <v>1.2831358204690899E-3</v>
          </cell>
          <cell r="M829">
            <v>5.5014417550796897E-4</v>
          </cell>
          <cell r="N829">
            <v>1.83238154653338E-4</v>
          </cell>
          <cell r="O829">
            <v>8.3208528325367105E-4</v>
          </cell>
        </row>
        <row r="830">
          <cell r="A830" t="str">
            <v>SCOM-SHLTHCHPHFC</v>
          </cell>
          <cell r="B830" t="str">
            <v>VAR_cap</v>
          </cell>
          <cell r="C830" t="str">
            <v>-</v>
          </cell>
          <cell r="G830">
            <v>5.5335568267331498E-5</v>
          </cell>
          <cell r="H830">
            <v>1.188058354923663E-4</v>
          </cell>
          <cell r="I830">
            <v>6.4789930688543477E-4</v>
          </cell>
          <cell r="J830">
            <v>1.7168381775789178E-3</v>
          </cell>
          <cell r="K830">
            <v>2.4897845946429101E-3</v>
          </cell>
          <cell r="L830">
            <v>1.9276647553623698E-3</v>
          </cell>
          <cell r="M830">
            <v>9.2019163245141969E-4</v>
          </cell>
          <cell r="N830">
            <v>3.3161728930145994E-4</v>
          </cell>
          <cell r="O830">
            <v>9.6113406191646392E-4</v>
          </cell>
        </row>
        <row r="831">
          <cell r="A831" t="str">
            <v>RHSA-WHNGABR</v>
          </cell>
          <cell r="B831" t="str">
            <v>VAR_fout</v>
          </cell>
          <cell r="C831" t="str">
            <v>RHSA-WHNGA</v>
          </cell>
          <cell r="D831">
            <v>6.3804568013698253</v>
          </cell>
          <cell r="E831">
            <v>5.0889893684602372</v>
          </cell>
          <cell r="F831">
            <v>6.3802121105389675</v>
          </cell>
          <cell r="G831">
            <v>9.7933323578691773</v>
          </cell>
          <cell r="H831">
            <v>7.3561203915645157</v>
          </cell>
          <cell r="I831">
            <v>8.3433721435366284</v>
          </cell>
          <cell r="J831">
            <v>5.4188359417243142</v>
          </cell>
          <cell r="K831">
            <v>1.6004956461727085</v>
          </cell>
          <cell r="L831">
            <v>0.77707209703856839</v>
          </cell>
          <cell r="M831">
            <v>0.59270109512720626</v>
          </cell>
          <cell r="N831">
            <v>0.5926943069674051</v>
          </cell>
          <cell r="O831">
            <v>0.43527477110515495</v>
          </cell>
        </row>
        <row r="832">
          <cell r="A832" t="str">
            <v>RHSA-WHNGABR</v>
          </cell>
          <cell r="B832" t="str">
            <v>VAR_fout</v>
          </cell>
          <cell r="C832" t="str">
            <v>CO2_R</v>
          </cell>
          <cell r="D832">
            <v>479.81035146301099</v>
          </cell>
          <cell r="E832">
            <v>380.66180421904198</v>
          </cell>
          <cell r="F832">
            <v>473.47889872947098</v>
          </cell>
          <cell r="G832">
            <v>717.32979868028804</v>
          </cell>
          <cell r="H832">
            <v>531.90408985158797</v>
          </cell>
          <cell r="I832">
            <v>595.65340366514704</v>
          </cell>
          <cell r="J832">
            <v>384.43062529968699</v>
          </cell>
          <cell r="K832">
            <v>112.834943055176</v>
          </cell>
          <cell r="L832">
            <v>54.783582841219101</v>
          </cell>
          <cell r="M832">
            <v>41.785427206468</v>
          </cell>
          <cell r="N832">
            <v>41.784948641202099</v>
          </cell>
          <cell r="O832">
            <v>30.686871362913401</v>
          </cell>
        </row>
        <row r="833">
          <cell r="A833" t="str">
            <v>RHSA-WHNGABR</v>
          </cell>
          <cell r="B833" t="str">
            <v>VAR_fin</v>
          </cell>
          <cell r="C833" t="str">
            <v>RNGA</v>
          </cell>
          <cell r="D833">
            <v>8.5072757351597623</v>
          </cell>
          <cell r="E833">
            <v>6.7493227698411582</v>
          </cell>
          <cell r="F833">
            <v>8.3950159349197033</v>
          </cell>
          <cell r="G833">
            <v>12.718613451778163</v>
          </cell>
          <cell r="H833">
            <v>9.4309235789288675</v>
          </cell>
          <cell r="I833">
            <v>10.561230561438776</v>
          </cell>
          <cell r="J833">
            <v>6.8161458386469365</v>
          </cell>
          <cell r="K833">
            <v>2.0006195577158841</v>
          </cell>
          <cell r="L833">
            <v>0.97134012129821101</v>
          </cell>
          <cell r="M833">
            <v>0.74087636890900765</v>
          </cell>
          <cell r="N833">
            <v>0.74086788370925682</v>
          </cell>
          <cell r="O833">
            <v>0.54409346388144397</v>
          </cell>
        </row>
        <row r="834">
          <cell r="A834" t="str">
            <v>RHSA-WHNGABR</v>
          </cell>
          <cell r="B834" t="str">
            <v>VAR_ncap</v>
          </cell>
          <cell r="C834" t="str">
            <v>-</v>
          </cell>
          <cell r="E834">
            <v>5.3573517785238803E-7</v>
          </cell>
          <cell r="F834">
            <v>1.05147592766162E-6</v>
          </cell>
          <cell r="G834">
            <v>0.233286356781403</v>
          </cell>
          <cell r="H834">
            <v>0.23052169872360001</v>
          </cell>
          <cell r="I834">
            <v>0.15084991674719</v>
          </cell>
          <cell r="J834">
            <v>5.3773616167474702E-7</v>
          </cell>
          <cell r="K834">
            <v>2.3197648321195601E-6</v>
          </cell>
          <cell r="L834">
            <v>2.9957856423501999E-2</v>
          </cell>
          <cell r="M834">
            <v>1.22148001849416E-2</v>
          </cell>
          <cell r="N834">
            <v>9.3339696525977008E-3</v>
          </cell>
          <cell r="O834">
            <v>8.3040124979093504E-3</v>
          </cell>
        </row>
        <row r="835">
          <cell r="A835" t="str">
            <v>RHSA-WHNGABR</v>
          </cell>
          <cell r="B835" t="str">
            <v>VAR_cap</v>
          </cell>
          <cell r="C835" t="str">
            <v>-</v>
          </cell>
          <cell r="D835">
            <v>0.43610075802020798</v>
          </cell>
          <cell r="E835">
            <v>0.43610105811294547</v>
          </cell>
          <cell r="F835">
            <v>0.43610170500085177</v>
          </cell>
          <cell r="G835">
            <v>0.66938744396413341</v>
          </cell>
          <cell r="H835">
            <v>0.57690312458880566</v>
          </cell>
          <cell r="I835">
            <v>0.57027576854674988</v>
          </cell>
          <cell r="J835">
            <v>0.3813709276905009</v>
          </cell>
          <cell r="K835">
            <v>0.15084891501387243</v>
          </cell>
          <cell r="L835">
            <v>5.3138238491694155E-2</v>
          </cell>
          <cell r="M835">
            <v>4.2173973884893787E-2</v>
          </cell>
          <cell r="N835">
            <v>4.2008934994472537E-2</v>
          </cell>
          <cell r="O835">
            <v>2.9851850993148348E-2</v>
          </cell>
        </row>
        <row r="836">
          <cell r="A836" t="str">
            <v>ITOT-SWHWSTBR</v>
          </cell>
          <cell r="B836" t="str">
            <v>VAR_fout</v>
          </cell>
          <cell r="C836" t="str">
            <v>ITOT-SWH</v>
          </cell>
          <cell r="D836">
            <v>4.1173684661270737</v>
          </cell>
          <cell r="E836">
            <v>4.2663271182909943</v>
          </cell>
          <cell r="F836">
            <v>2.9611746147403868</v>
          </cell>
          <cell r="G836">
            <v>2.9280978589175288</v>
          </cell>
          <cell r="H836">
            <v>2.8950346909611877</v>
          </cell>
          <cell r="I836">
            <v>2.8804299308059429</v>
          </cell>
          <cell r="J836">
            <v>1.7809658225417123E-3</v>
          </cell>
          <cell r="K836">
            <v>2.21951054063658E-4</v>
          </cell>
          <cell r="L836">
            <v>5.1930035562937197E-4</v>
          </cell>
          <cell r="M836">
            <v>3.7265499289254004E-4</v>
          </cell>
          <cell r="N836">
            <v>3.6443709461539571E-4</v>
          </cell>
          <cell r="O836">
            <v>1.1884449360078369E-4</v>
          </cell>
        </row>
        <row r="837">
          <cell r="A837" t="str">
            <v>ITOT-SWHWSTBR</v>
          </cell>
          <cell r="B837" t="str">
            <v>VAR_fout</v>
          </cell>
          <cell r="C837" t="str">
            <v>CO2_I</v>
          </cell>
          <cell r="D837">
            <v>723.65870010718197</v>
          </cell>
          <cell r="E837">
            <v>749.83931169962898</v>
          </cell>
          <cell r="F837">
            <v>520.44887168164405</v>
          </cell>
          <cell r="G837">
            <v>514.63538126429296</v>
          </cell>
          <cell r="H837">
            <v>508.82427901742102</v>
          </cell>
          <cell r="I837">
            <v>506.25738177801401</v>
          </cell>
          <cell r="J837">
            <v>0.308346321514684</v>
          </cell>
          <cell r="K837">
            <v>3.7862238634388701E-2</v>
          </cell>
          <cell r="L837">
            <v>8.8586531254422299E-2</v>
          </cell>
          <cell r="M837">
            <v>6.3570557611080394E-2</v>
          </cell>
          <cell r="N837">
            <v>6.2168680846155698E-2</v>
          </cell>
          <cell r="O837">
            <v>2.0273472437780701E-2</v>
          </cell>
        </row>
        <row r="838">
          <cell r="A838" t="str">
            <v>ITOT-SWHWSTBR</v>
          </cell>
          <cell r="B838" t="str">
            <v>VAR_fin</v>
          </cell>
          <cell r="C838" t="str">
            <v>IWST</v>
          </cell>
          <cell r="D838">
            <v>7.7980463373618703</v>
          </cell>
          <cell r="E838">
            <v>8.0801649967632496</v>
          </cell>
          <cell r="F838">
            <v>5.608285255190129</v>
          </cell>
          <cell r="G838">
            <v>5.5456398843134966</v>
          </cell>
          <cell r="H838">
            <v>5.4830202480325561</v>
          </cell>
          <cell r="I838">
            <v>5.4553597174355017</v>
          </cell>
          <cell r="J838">
            <v>3.3226974301151335E-3</v>
          </cell>
          <cell r="K838">
            <v>4.0799826114643013E-4</v>
          </cell>
          <cell r="L838">
            <v>9.5459624196575694E-4</v>
          </cell>
          <cell r="M838">
            <v>6.8502756046422825E-4</v>
          </cell>
          <cell r="N838">
            <v>6.699211298077124E-4</v>
          </cell>
          <cell r="O838">
            <v>2.1846414264849946E-4</v>
          </cell>
        </row>
        <row r="839">
          <cell r="A839" t="str">
            <v>ITOT-SWHWSTBR</v>
          </cell>
          <cell r="B839" t="str">
            <v>VAR_ncap</v>
          </cell>
          <cell r="C839" t="str">
            <v>-</v>
          </cell>
          <cell r="E839">
            <v>4.0290012761246602E-6</v>
          </cell>
          <cell r="F839">
            <v>3.0425764949901099E-6</v>
          </cell>
          <cell r="G839">
            <v>8.5651056714470905E-6</v>
          </cell>
          <cell r="H839">
            <v>0.12871977267872001</v>
          </cell>
          <cell r="I839">
            <v>3.8165690908938898E-2</v>
          </cell>
          <cell r="J839">
            <v>6.6459993960674402E-6</v>
          </cell>
          <cell r="K839">
            <v>1.2660318615447299E-5</v>
          </cell>
          <cell r="L839">
            <v>3.7554499911456198E-5</v>
          </cell>
          <cell r="M839">
            <v>1.55900475912706E-5</v>
          </cell>
          <cell r="N839">
            <v>1.42678639700004E-5</v>
          </cell>
          <cell r="O839">
            <v>4.7466629112228997E-6</v>
          </cell>
        </row>
        <row r="840">
          <cell r="A840" t="str">
            <v>ITOT-SWHWSTBR</v>
          </cell>
          <cell r="B840" t="str">
            <v>VAR_cap</v>
          </cell>
          <cell r="C840" t="str">
            <v>-</v>
          </cell>
          <cell r="D840">
            <v>0.35954682816669398</v>
          </cell>
          <cell r="E840">
            <v>0.29561572325821889</v>
          </cell>
          <cell r="F840">
            <v>0.29423401520029291</v>
          </cell>
          <cell r="G840">
            <v>0.27760125416944681</v>
          </cell>
          <cell r="H840">
            <v>0.20069979798632742</v>
          </cell>
          <cell r="I840">
            <v>0.16688378183221483</v>
          </cell>
          <cell r="J840">
            <v>1.6722333425400748E-4</v>
          </cell>
          <cell r="K840">
            <v>1.9894649563000077E-5</v>
          </cell>
          <cell r="L840">
            <v>4.8176855705259723E-5</v>
          </cell>
          <cell r="M840">
            <v>3.4631136547359405E-5</v>
          </cell>
          <cell r="N840">
            <v>3.2487817824057406E-5</v>
          </cell>
          <cell r="O840">
            <v>9.169994996717898E-6</v>
          </cell>
        </row>
        <row r="841">
          <cell r="A841" t="str">
            <v>SCOM-SHSTG-ELC</v>
          </cell>
          <cell r="B841" t="str">
            <v>VAR_fout</v>
          </cell>
          <cell r="C841" t="str">
            <v>SCOM-SHAELCB</v>
          </cell>
          <cell r="D841">
            <v>1.2583998790173351E-5</v>
          </cell>
          <cell r="E841">
            <v>8.3829376827608722E-5</v>
          </cell>
          <cell r="F841">
            <v>4.1380740860798453E-2</v>
          </cell>
          <cell r="G841">
            <v>7.0311267524869103E-2</v>
          </cell>
          <cell r="H841">
            <v>1.443313270115286</v>
          </cell>
          <cell r="I841">
            <v>1.4678623755023925</v>
          </cell>
          <cell r="J841">
            <v>1.4130334025688605</v>
          </cell>
          <cell r="K841">
            <v>0.10696587555463546</v>
          </cell>
          <cell r="L841">
            <v>0.11592196280249589</v>
          </cell>
          <cell r="M841">
            <v>0.13182849211710937</v>
          </cell>
          <cell r="N841">
            <v>7.5324338886139874E-2</v>
          </cell>
          <cell r="O841">
            <v>0.21097242755577336</v>
          </cell>
        </row>
        <row r="842">
          <cell r="A842" t="str">
            <v>SCOM-SHSTG-ELC</v>
          </cell>
          <cell r="B842" t="str">
            <v>VAR_fin</v>
          </cell>
          <cell r="C842" t="str">
            <v>SCOM-SHAELCB</v>
          </cell>
          <cell r="D842">
            <v>1.5238093763945307E-5</v>
          </cell>
          <cell r="E842">
            <v>1.1272691164504388E-4</v>
          </cell>
          <cell r="F842">
            <v>5.3410045810722971E-2</v>
          </cell>
          <cell r="G842">
            <v>8.7904726721547297E-2</v>
          </cell>
          <cell r="H842">
            <v>1.7494866281955535</v>
          </cell>
          <cell r="I842">
            <v>1.7269085656716443</v>
          </cell>
          <cell r="J842">
            <v>1.6149048592899646</v>
          </cell>
          <cell r="K842">
            <v>0.1188639710451848</v>
          </cell>
          <cell r="L842">
            <v>0.12881389784094818</v>
          </cell>
          <cell r="M842">
            <v>0.14648997079258921</v>
          </cell>
          <cell r="N842">
            <v>8.3699382050866078E-2</v>
          </cell>
          <cell r="O842">
            <v>0.23442014438496783</v>
          </cell>
        </row>
        <row r="843">
          <cell r="A843" t="str">
            <v>SCOM-SHSTG-ELC</v>
          </cell>
          <cell r="B843" t="str">
            <v>VAR_ncap</v>
          </cell>
          <cell r="C843" t="str">
            <v>-</v>
          </cell>
          <cell r="D843">
            <v>5.9716330278552603E-3</v>
          </cell>
          <cell r="E843">
            <v>5.4039933987797099E-3</v>
          </cell>
          <cell r="F843">
            <v>3.0270052122460499E-2</v>
          </cell>
          <cell r="G843">
            <v>5.6139820314800502E-5</v>
          </cell>
          <cell r="H843">
            <v>8.5263499850671901E-3</v>
          </cell>
          <cell r="I843">
            <v>2.0995764529899302E-2</v>
          </cell>
          <cell r="J843">
            <v>6.6321468419044198E-5</v>
          </cell>
          <cell r="K843">
            <v>2.4320430282698001E-2</v>
          </cell>
          <cell r="L843">
            <v>1.10221647824769E-2</v>
          </cell>
          <cell r="M843">
            <v>4.43621341621763E-4</v>
          </cell>
          <cell r="N843">
            <v>5.8895875245862398E-3</v>
          </cell>
          <cell r="O843">
            <v>1.0396166642201599E-2</v>
          </cell>
        </row>
        <row r="844">
          <cell r="A844" t="str">
            <v>SCOM-SHSTG-ELC</v>
          </cell>
          <cell r="B844" t="str">
            <v>VAR_cap</v>
          </cell>
          <cell r="C844" t="str">
            <v>-</v>
          </cell>
          <cell r="D844">
            <v>5.9716330278552603E-3</v>
          </cell>
          <cell r="E844">
            <v>1.1321270170389837E-2</v>
          </cell>
          <cell r="F844">
            <v>4.1575651540382785E-2</v>
          </cell>
          <cell r="G844">
            <v>4.1581333626879886E-2</v>
          </cell>
          <cell r="H844">
            <v>4.3004106078016802E-2</v>
          </cell>
          <cell r="I844">
            <v>3.5878572575647839E-2</v>
          </cell>
          <cell r="J844">
            <v>2.8053775292104597E-2</v>
          </cell>
          <cell r="K844">
            <v>4.5232766339731251E-2</v>
          </cell>
          <cell r="L844">
            <v>3.8467885933672327E-2</v>
          </cell>
          <cell r="M844">
            <v>3.5441062762222836E-2</v>
          </cell>
          <cell r="N844">
            <v>1.7822820521900332E-2</v>
          </cell>
          <cell r="O844">
            <v>1.6515630353334945E-2</v>
          </cell>
        </row>
        <row r="845">
          <cell r="A845" t="str">
            <v>SCOM-SHNGABR</v>
          </cell>
          <cell r="B845" t="str">
            <v>VAR_fout</v>
          </cell>
          <cell r="C845" t="str">
            <v>CO2_S</v>
          </cell>
          <cell r="D845">
            <v>1440.9461260232599</v>
          </cell>
          <cell r="E845">
            <v>1508.6877900618799</v>
          </cell>
          <cell r="F845">
            <v>1464.19441698583</v>
          </cell>
          <cell r="G845">
            <v>1397.6106886724201</v>
          </cell>
          <cell r="H845">
            <v>1394.90182606142</v>
          </cell>
          <cell r="I845">
            <v>1419.59933183318</v>
          </cell>
          <cell r="J845">
            <v>1262.5441280269099</v>
          </cell>
          <cell r="K845">
            <v>373.71844460210099</v>
          </cell>
          <cell r="L845">
            <v>239.622011500258</v>
          </cell>
          <cell r="M845">
            <v>121.89257599598901</v>
          </cell>
          <cell r="N845">
            <v>61.706163128346901</v>
          </cell>
          <cell r="O845">
            <v>25.5571635086045</v>
          </cell>
        </row>
        <row r="846">
          <cell r="A846" t="str">
            <v>SCOM-SHNGABR</v>
          </cell>
          <cell r="B846" t="str">
            <v>VAR_fout</v>
          </cell>
          <cell r="C846" t="str">
            <v>SCOM-SHNGA</v>
          </cell>
          <cell r="D846">
            <v>24.189717295923874</v>
          </cell>
          <cell r="E846">
            <v>25.326922686643261</v>
          </cell>
          <cell r="F846">
            <v>24.579995305518953</v>
          </cell>
          <cell r="G846">
            <v>23.462228627555017</v>
          </cell>
          <cell r="H846">
            <v>23.416753908153517</v>
          </cell>
          <cell r="I846">
            <v>23.831360444611651</v>
          </cell>
          <cell r="J846">
            <v>21.194814281423472</v>
          </cell>
          <cell r="K846">
            <v>6.2737553888612796</v>
          </cell>
          <cell r="L846">
            <v>4.0226269472466765</v>
          </cell>
          <cell r="M846">
            <v>2.0462575946210606</v>
          </cell>
          <cell r="N846">
            <v>1.0358851136303895</v>
          </cell>
          <cell r="O846">
            <v>0.42903794180356791</v>
          </cell>
        </row>
        <row r="847">
          <cell r="A847" t="str">
            <v>SCOM-SHNGABR</v>
          </cell>
          <cell r="B847" t="str">
            <v>VAR_fin</v>
          </cell>
          <cell r="C847" t="str">
            <v>SNGA</v>
          </cell>
          <cell r="D847">
            <v>25.548690177717294</v>
          </cell>
          <cell r="E847">
            <v>26.749783511735568</v>
          </cell>
          <cell r="F847">
            <v>25.960893918188521</v>
          </cell>
          <cell r="G847">
            <v>24.780331359440073</v>
          </cell>
          <cell r="H847">
            <v>24.732301880521653</v>
          </cell>
          <cell r="I847">
            <v>25.170200919028019</v>
          </cell>
          <cell r="J847">
            <v>22.385534184874235</v>
          </cell>
          <cell r="K847">
            <v>6.6262135567748279</v>
          </cell>
          <cell r="L847">
            <v>4.2486172251818815</v>
          </cell>
          <cell r="M847">
            <v>2.1612158864537059</v>
          </cell>
          <cell r="N847">
            <v>1.0940809065309742</v>
          </cell>
          <cell r="O847">
            <v>0.45314119696107197</v>
          </cell>
        </row>
        <row r="848">
          <cell r="A848" t="str">
            <v>SCOM-SHNGABR</v>
          </cell>
          <cell r="B848" t="str">
            <v>VAR_ncap</v>
          </cell>
          <cell r="C848" t="str">
            <v>-</v>
          </cell>
          <cell r="D848">
            <v>1.21718420694552E-7</v>
          </cell>
          <cell r="E848">
            <v>6.7240083558043205E-7</v>
          </cell>
          <cell r="F848">
            <v>7.3399043196397601E-7</v>
          </cell>
          <cell r="G848">
            <v>1.5779114875490099E-6</v>
          </cell>
          <cell r="H848">
            <v>1.25988756819328</v>
          </cell>
          <cell r="I848">
            <v>0.65533537102906203</v>
          </cell>
          <cell r="J848">
            <v>3.9759203208244302E-5</v>
          </cell>
          <cell r="K848">
            <v>2.1351953257987699E-5</v>
          </cell>
          <cell r="L848">
            <v>0.65280070735636897</v>
          </cell>
          <cell r="M848">
            <v>4.5695189256158703E-2</v>
          </cell>
          <cell r="N848">
            <v>0.11912975690359601</v>
          </cell>
          <cell r="O848">
            <v>7.3357238045140105E-2</v>
          </cell>
        </row>
        <row r="849">
          <cell r="A849" t="str">
            <v>SCOM-SHNGABR</v>
          </cell>
          <cell r="B849" t="str">
            <v>VAR_cap</v>
          </cell>
          <cell r="C849" t="str">
            <v>-</v>
          </cell>
          <cell r="D849">
            <v>2.7746816195936406</v>
          </cell>
          <cell r="E849">
            <v>2.6936554313808796</v>
          </cell>
          <cell r="F849">
            <v>2.6934705470010547</v>
          </cell>
          <cell r="G849">
            <v>2.693386000085944</v>
          </cell>
          <cell r="H849">
            <v>1.9583735833853211</v>
          </cell>
          <cell r="I849">
            <v>1.915222953228068</v>
          </cell>
          <cell r="J849">
            <v>1.9152591296632226</v>
          </cell>
          <cell r="K849">
            <v>0.65537323236810408</v>
          </cell>
          <cell r="L849">
            <v>0.65966322144308309</v>
          </cell>
          <cell r="M849">
            <v>0.339023780449764</v>
          </cell>
          <cell r="N849">
            <v>0.17157611893282598</v>
          </cell>
          <cell r="O849">
            <v>7.3391639214952009E-2</v>
          </cell>
        </row>
        <row r="850">
          <cell r="A850" t="str">
            <v>RHEM-SHELCHP</v>
          </cell>
          <cell r="B850" t="str">
            <v>VAR_fout</v>
          </cell>
          <cell r="C850" t="str">
            <v>RHEM-SHAELCH</v>
          </cell>
          <cell r="D850">
            <v>9.9025286942711972</v>
          </cell>
          <cell r="E850">
            <v>11.655201134775506</v>
          </cell>
          <cell r="F850">
            <v>11.655210877420023</v>
          </cell>
          <cell r="G850">
            <v>16.822371818607916</v>
          </cell>
          <cell r="H850">
            <v>23.330350139435804</v>
          </cell>
          <cell r="I850">
            <v>24.087488039906116</v>
          </cell>
          <cell r="J850">
            <v>28.045355573101169</v>
          </cell>
          <cell r="K850">
            <v>32.282513036014102</v>
          </cell>
          <cell r="L850">
            <v>32.292449248059178</v>
          </cell>
          <cell r="M850">
            <v>32.292459471721294</v>
          </cell>
          <cell r="N850">
            <v>32.292457252191781</v>
          </cell>
          <cell r="O850">
            <v>32.292464181535713</v>
          </cell>
        </row>
        <row r="851">
          <cell r="A851" t="str">
            <v>RHEM-SHELCHP</v>
          </cell>
          <cell r="B851" t="str">
            <v>VAR_fin</v>
          </cell>
          <cell r="C851" t="str">
            <v>RHEMELCHPC</v>
          </cell>
          <cell r="D851">
            <v>9.9025286942711972</v>
          </cell>
          <cell r="E851">
            <v>11.655201134775506</v>
          </cell>
          <cell r="F851">
            <v>11.655210877420023</v>
          </cell>
          <cell r="G851">
            <v>16.822371818607916</v>
          </cell>
          <cell r="H851">
            <v>23.330350139435804</v>
          </cell>
          <cell r="I851">
            <v>24.087488039906116</v>
          </cell>
          <cell r="J851">
            <v>28.045355573101169</v>
          </cell>
          <cell r="K851">
            <v>32.282513036014102</v>
          </cell>
          <cell r="L851">
            <v>32.292449248059178</v>
          </cell>
          <cell r="M851">
            <v>32.292459471721294</v>
          </cell>
          <cell r="N851">
            <v>32.292457252191781</v>
          </cell>
          <cell r="O851">
            <v>32.292464181535713</v>
          </cell>
        </row>
        <row r="852">
          <cell r="A852" t="str">
            <v>RHEM-SHELCHP</v>
          </cell>
          <cell r="B852" t="str">
            <v>VAR_fin</v>
          </cell>
          <cell r="C852" t="str">
            <v>RHEM_ELC</v>
          </cell>
          <cell r="D852">
            <v>3.0945401797821055</v>
          </cell>
          <cell r="E852">
            <v>3.5825412924838953</v>
          </cell>
          <cell r="F852">
            <v>3.4965632632260064</v>
          </cell>
          <cell r="G852">
            <v>4.8526072553676576</v>
          </cell>
          <cell r="H852">
            <v>6.5107953877495257</v>
          </cell>
          <cell r="I852">
            <v>6.5101319026773243</v>
          </cell>
          <cell r="J852">
            <v>7.38035672976347</v>
          </cell>
          <cell r="K852">
            <v>8.2775674451318242</v>
          </cell>
          <cell r="L852">
            <v>8.2801151918100384</v>
          </cell>
          <cell r="M852">
            <v>8.2801178132618727</v>
          </cell>
          <cell r="N852">
            <v>8.280117244151743</v>
          </cell>
          <cell r="O852">
            <v>8.2801190209065929</v>
          </cell>
        </row>
        <row r="853">
          <cell r="A853" t="str">
            <v>RHEM-SHELCHP</v>
          </cell>
          <cell r="B853" t="str">
            <v>VAR_ncap</v>
          </cell>
          <cell r="C853" t="str">
            <v>-</v>
          </cell>
          <cell r="D853">
            <v>4.1972150514270198E-7</v>
          </cell>
          <cell r="E853">
            <v>0.123762351485335</v>
          </cell>
          <cell r="F853">
            <v>2.2075297321350399E-5</v>
          </cell>
          <cell r="G853">
            <v>0.36488206806183099</v>
          </cell>
          <cell r="H853">
            <v>1.0379192676689299</v>
          </cell>
          <cell r="I853">
            <v>0.36756998661636198</v>
          </cell>
          <cell r="J853">
            <v>0.59629768317371201</v>
          </cell>
          <cell r="K853">
            <v>1.3231215558898799</v>
          </cell>
          <cell r="L853">
            <v>0.387516005916615</v>
          </cell>
          <cell r="M853">
            <v>0.57376519206944399</v>
          </cell>
          <cell r="N853">
            <v>1.2119300444021399</v>
          </cell>
          <cell r="O853">
            <v>0.49467605565594702</v>
          </cell>
        </row>
        <row r="854">
          <cell r="A854" t="str">
            <v>RHEM-SHELCHP</v>
          </cell>
          <cell r="B854" t="str">
            <v>VAR_cap</v>
          </cell>
          <cell r="C854" t="str">
            <v>-</v>
          </cell>
          <cell r="D854">
            <v>0.69925237011350416</v>
          </cell>
          <cell r="E854">
            <v>0.82301467849200527</v>
          </cell>
          <cell r="F854">
            <v>0.82303652490044277</v>
          </cell>
          <cell r="G854">
            <v>1.1879185294751635</v>
          </cell>
          <cell r="H854">
            <v>1.647571945705814</v>
          </cell>
          <cell r="I854">
            <v>1.7009579939831589</v>
          </cell>
          <cell r="J854">
            <v>2.001786747961543</v>
          </cell>
          <cell r="K854">
            <v>2.286988856346563</v>
          </cell>
          <cell r="L854">
            <v>2.2844068373763053</v>
          </cell>
          <cell r="M854">
            <v>2.284402371479024</v>
          </cell>
          <cell r="N854">
            <v>2.284716722844117</v>
          </cell>
          <cell r="O854">
            <v>2.2803709692370453</v>
          </cell>
        </row>
        <row r="855">
          <cell r="A855" t="str">
            <v>RHNM-SHSTG-ELC</v>
          </cell>
          <cell r="B855" t="str">
            <v>VAR_fout</v>
          </cell>
          <cell r="C855" t="str">
            <v>RHNM-SHAELCB</v>
          </cell>
          <cell r="E855">
            <v>6.7766036361364539E-7</v>
          </cell>
          <cell r="F855">
            <v>2.492358027791924E-2</v>
          </cell>
          <cell r="G855">
            <v>4.7041440743392773E-3</v>
          </cell>
          <cell r="H855">
            <v>6.0721792061606831E-5</v>
          </cell>
          <cell r="I855">
            <v>3.3990196305898523E-5</v>
          </cell>
          <cell r="J855">
            <v>4.6126467395386058E-5</v>
          </cell>
          <cell r="K855">
            <v>3.8661948495255226E-5</v>
          </cell>
          <cell r="L855">
            <v>1.6504557918661241E-4</v>
          </cell>
          <cell r="M855">
            <v>2.5066442680500716E-2</v>
          </cell>
          <cell r="N855">
            <v>4.9281020544097E-4</v>
          </cell>
          <cell r="O855">
            <v>3.9801896433714918E-4</v>
          </cell>
        </row>
        <row r="856">
          <cell r="A856" t="str">
            <v>RHNM-SHSTG-ELC</v>
          </cell>
          <cell r="B856" t="str">
            <v>VAR_fin</v>
          </cell>
          <cell r="C856" t="str">
            <v>RHNM-SHAELCB</v>
          </cell>
          <cell r="E856">
            <v>1.5024783743269948E-7</v>
          </cell>
          <cell r="F856">
            <v>2.4923478195173817E-2</v>
          </cell>
          <cell r="G856">
            <v>4.7026940366890696E-3</v>
          </cell>
          <cell r="H856">
            <v>6.0698079238602435E-5</v>
          </cell>
          <cell r="I856">
            <v>3.3933853941896851E-5</v>
          </cell>
          <cell r="J856">
            <v>4.580149241930629E-5</v>
          </cell>
          <cell r="K856">
            <v>3.8986746437708067E-5</v>
          </cell>
          <cell r="L856">
            <v>1.6469466580197926E-4</v>
          </cell>
          <cell r="M856">
            <v>2.5068078835774266E-2</v>
          </cell>
          <cell r="N856">
            <v>4.9380284748232401E-4</v>
          </cell>
          <cell r="O856">
            <v>3.9833052985356214E-4</v>
          </cell>
        </row>
        <row r="857">
          <cell r="A857" t="str">
            <v>RHNM-SHSTG-ELC</v>
          </cell>
          <cell r="B857" t="str">
            <v>VAR_ncap</v>
          </cell>
          <cell r="C857" t="str">
            <v>-</v>
          </cell>
          <cell r="D857">
            <v>1.1249351641016599E-4</v>
          </cell>
          <cell r="E857">
            <v>2.80590036423085E-3</v>
          </cell>
          <cell r="F857">
            <v>2.2242926804577201E-5</v>
          </cell>
          <cell r="G857">
            <v>1.7933344313229301E-5</v>
          </cell>
          <cell r="H857">
            <v>1.5100074305593401E-5</v>
          </cell>
          <cell r="I857">
            <v>1.03539743893973E-5</v>
          </cell>
          <cell r="J857">
            <v>2.3729977130103199E-5</v>
          </cell>
          <cell r="K857">
            <v>2.4935016431936199E-5</v>
          </cell>
          <cell r="L857">
            <v>4.7058371697922701E-5</v>
          </cell>
          <cell r="M857">
            <v>2.8666528436634901E-3</v>
          </cell>
          <cell r="N857">
            <v>6.4207724089806401E-5</v>
          </cell>
          <cell r="O857">
            <v>7.3754119208341006E-5</v>
          </cell>
        </row>
        <row r="858">
          <cell r="A858" t="str">
            <v>RHNM-SHSTG-ELC</v>
          </cell>
          <cell r="B858" t="str">
            <v>VAR_cap</v>
          </cell>
          <cell r="C858" t="str">
            <v>-</v>
          </cell>
          <cell r="D858">
            <v>1.1249351641016599E-4</v>
          </cell>
          <cell r="E858">
            <v>2.9126379527419071E-3</v>
          </cell>
          <cell r="F858">
            <v>2.91606811937613E-3</v>
          </cell>
          <cell r="G858">
            <v>7.3046333683909025E-4</v>
          </cell>
          <cell r="H858">
            <v>2.7815387216650065E-5</v>
          </cell>
          <cell r="I858">
            <v>1.5022221004004996E-5</v>
          </cell>
          <cell r="J858">
            <v>1.8941439593679502E-5</v>
          </cell>
          <cell r="K858">
            <v>1.8315057977741101E-5</v>
          </cell>
          <cell r="L858">
            <v>4.9555903171812596E-5</v>
          </cell>
          <cell r="M858">
            <v>2.891744516561275E-3</v>
          </cell>
          <cell r="N858">
            <v>1.3992366365646975E-4</v>
          </cell>
          <cell r="O858">
            <v>1.3407077291900009E-4</v>
          </cell>
        </row>
        <row r="859">
          <cell r="A859" t="str">
            <v>D-RWOD</v>
          </cell>
          <cell r="B859" t="str">
            <v>VAR_fout</v>
          </cell>
          <cell r="C859" t="str">
            <v>RWOD</v>
          </cell>
          <cell r="D859">
            <v>13.723018773995857</v>
          </cell>
          <cell r="E859">
            <v>14.019899149591417</v>
          </cell>
          <cell r="F859">
            <v>12.013398417192402</v>
          </cell>
          <cell r="G859">
            <v>10.079205377530196</v>
          </cell>
          <cell r="H859">
            <v>9.0334183277697999</v>
          </cell>
          <cell r="I859">
            <v>7.5896731957260766</v>
          </cell>
          <cell r="J859">
            <v>6.8060243443523927</v>
          </cell>
          <cell r="K859">
            <v>6.1857763237183594</v>
          </cell>
          <cell r="L859">
            <v>5.54686807253817</v>
          </cell>
          <cell r="M859">
            <v>5.120402407552076</v>
          </cell>
          <cell r="N859">
            <v>5.1048216785618363</v>
          </cell>
          <cell r="O859">
            <v>3.9234942547586713</v>
          </cell>
        </row>
        <row r="860">
          <cell r="A860" t="str">
            <v>D-RWOD</v>
          </cell>
          <cell r="B860" t="str">
            <v>VAR_fin</v>
          </cell>
          <cell r="C860" t="str">
            <v>WOD</v>
          </cell>
          <cell r="D860">
            <v>13.723018773995857</v>
          </cell>
          <cell r="E860">
            <v>14.019899149591417</v>
          </cell>
          <cell r="F860">
            <v>12.013398417192402</v>
          </cell>
          <cell r="G860">
            <v>10.079205377530196</v>
          </cell>
          <cell r="H860">
            <v>9.0334183277697999</v>
          </cell>
          <cell r="I860">
            <v>7.5896731957260766</v>
          </cell>
          <cell r="J860">
            <v>6.8060243443523927</v>
          </cell>
          <cell r="K860">
            <v>6.1857763237183594</v>
          </cell>
          <cell r="L860">
            <v>5.54686807253817</v>
          </cell>
          <cell r="M860">
            <v>5.120402407552076</v>
          </cell>
          <cell r="N860">
            <v>5.1048216785618363</v>
          </cell>
          <cell r="O860">
            <v>3.9234942547586713</v>
          </cell>
        </row>
        <row r="861">
          <cell r="A861" t="str">
            <v>RHNS-SHLTHCHPWOD</v>
          </cell>
          <cell r="B861" t="str">
            <v>VAR_fout</v>
          </cell>
          <cell r="C861" t="str">
            <v>RHNS-SHLTHC-WOD</v>
          </cell>
          <cell r="G861">
            <v>5.47633397354874E-4</v>
          </cell>
          <cell r="H861">
            <v>1.0705090672617557E-3</v>
          </cell>
          <cell r="I861">
            <v>4.0850006156551277E-3</v>
          </cell>
          <cell r="J861">
            <v>3.9223609993633722E-3</v>
          </cell>
          <cell r="K861">
            <v>6.8240972148513636E-3</v>
          </cell>
          <cell r="L861">
            <v>2.9210520379496768E-3</v>
          </cell>
          <cell r="M861">
            <v>2.3162587351756117E-3</v>
          </cell>
          <cell r="N861">
            <v>1.1752379425507059E-3</v>
          </cell>
          <cell r="O861">
            <v>2.7743511028478717E-3</v>
          </cell>
        </row>
        <row r="862">
          <cell r="A862" t="str">
            <v>RHNS-SHLTHCHPWOD</v>
          </cell>
          <cell r="B862" t="str">
            <v>VAR_fin</v>
          </cell>
          <cell r="C862" t="str">
            <v>RHNS_LTH_CHPWOD_ON</v>
          </cell>
          <cell r="G862">
            <v>5.5316504783320636E-4</v>
          </cell>
          <cell r="H862">
            <v>1.0813222901633879E-3</v>
          </cell>
          <cell r="I862">
            <v>4.1262632481364929E-3</v>
          </cell>
          <cell r="J862">
            <v>3.9619808074377524E-3</v>
          </cell>
          <cell r="K862">
            <v>6.8930274897488486E-3</v>
          </cell>
          <cell r="L862">
            <v>2.9505576140905804E-3</v>
          </cell>
          <cell r="M862">
            <v>2.3396552880561756E-3</v>
          </cell>
          <cell r="N862">
            <v>1.1871090328795005E-3</v>
          </cell>
          <cell r="O862">
            <v>2.8023748513614846E-3</v>
          </cell>
        </row>
        <row r="863">
          <cell r="A863" t="str">
            <v>RHNS-SHLTHCHPWOD</v>
          </cell>
          <cell r="B863" t="str">
            <v>VAR_fin</v>
          </cell>
          <cell r="C863" t="str">
            <v>RHNSLTHCHPC</v>
          </cell>
          <cell r="G863">
            <v>5.47633397354874E-4</v>
          </cell>
          <cell r="H863">
            <v>1.0705090672617557E-3</v>
          </cell>
          <cell r="I863">
            <v>4.0850006156551277E-3</v>
          </cell>
          <cell r="J863">
            <v>3.9223609993633722E-3</v>
          </cell>
          <cell r="K863">
            <v>6.8240972148513636E-3</v>
          </cell>
          <cell r="L863">
            <v>2.9210520379496768E-3</v>
          </cell>
          <cell r="M863">
            <v>2.3162587351756117E-3</v>
          </cell>
          <cell r="N863">
            <v>1.1752379425507059E-3</v>
          </cell>
          <cell r="O863">
            <v>2.7743511028478717E-3</v>
          </cell>
        </row>
        <row r="864">
          <cell r="A864" t="str">
            <v>RHNS-SHLTHCHPWOD</v>
          </cell>
          <cell r="B864" t="str">
            <v>VAR_ncap</v>
          </cell>
          <cell r="C864" t="str">
            <v>-</v>
          </cell>
          <cell r="G864">
            <v>6.8187970115190399E-5</v>
          </cell>
          <cell r="H864">
            <v>9.4780825831170101E-5</v>
          </cell>
          <cell r="I864">
            <v>3.9349040824236301E-4</v>
          </cell>
          <cell r="J864">
            <v>2.5670339205810901E-4</v>
          </cell>
          <cell r="K864">
            <v>4.79841604391955E-4</v>
          </cell>
          <cell r="L864">
            <v>2.0507130669802299E-4</v>
          </cell>
          <cell r="M864">
            <v>1.84426566914536E-4</v>
          </cell>
          <cell r="N864">
            <v>8.7599057868960599E-5</v>
          </cell>
          <cell r="O864">
            <v>2.86871726112265E-4</v>
          </cell>
        </row>
        <row r="865">
          <cell r="A865" t="str">
            <v>RHNS-SHLTHCHPWOD</v>
          </cell>
          <cell r="B865" t="str">
            <v>VAR_cap</v>
          </cell>
          <cell r="C865" t="str">
            <v>-</v>
          </cell>
          <cell r="G865">
            <v>6.8187970115190399E-5</v>
          </cell>
          <cell r="H865">
            <v>1.191424119885305E-4</v>
          </cell>
          <cell r="I865">
            <v>4.4537007369484092E-4</v>
          </cell>
          <cell r="J865">
            <v>3.8767306008332297E-4</v>
          </cell>
          <cell r="K865">
            <v>6.3382449573527689E-4</v>
          </cell>
          <cell r="L865">
            <v>3.2785570951471797E-4</v>
          </cell>
          <cell r="M865">
            <v>2.82911870144228E-4</v>
          </cell>
          <cell r="N865">
            <v>1.4617795941333105E-4</v>
          </cell>
          <cell r="O865">
            <v>3.4518350229903802E-4</v>
          </cell>
        </row>
        <row r="866">
          <cell r="A866" t="str">
            <v>RHNM-SHELCBR</v>
          </cell>
          <cell r="B866" t="str">
            <v>VAR_fout</v>
          </cell>
          <cell r="C866" t="str">
            <v>RHNM-SHAELCB</v>
          </cell>
          <cell r="E866">
            <v>0.15438729279934058</v>
          </cell>
          <cell r="F866">
            <v>0.15181249067603089</v>
          </cell>
          <cell r="G866">
            <v>2.4147460789363383E-2</v>
          </cell>
          <cell r="H866">
            <v>8.3094952239253926E-4</v>
          </cell>
          <cell r="I866">
            <v>4.647673620465048E-4</v>
          </cell>
          <cell r="J866">
            <v>5.418531066746123E-4</v>
          </cell>
          <cell r="K866">
            <v>6.0364143527192661E-4</v>
          </cell>
          <cell r="L866">
            <v>1.4845677248300072E-3</v>
          </cell>
          <cell r="M866">
            <v>0.153910179256837</v>
          </cell>
          <cell r="N866">
            <v>4.1847345544906468E-3</v>
          </cell>
          <cell r="O866">
            <v>3.9150678858427788E-3</v>
          </cell>
        </row>
        <row r="867">
          <cell r="A867" t="str">
            <v>RHNM-SHELCBR</v>
          </cell>
          <cell r="B867" t="str">
            <v>VAR_fin</v>
          </cell>
          <cell r="C867" t="str">
            <v>RHNM_ELC</v>
          </cell>
          <cell r="E867">
            <v>0.16251293978877951</v>
          </cell>
          <cell r="F867">
            <v>0.15980262176424292</v>
          </cell>
          <cell r="G867">
            <v>2.5418379778277257E-2</v>
          </cell>
          <cell r="H867">
            <v>8.746837077816213E-4</v>
          </cell>
          <cell r="I867">
            <v>4.892288021542152E-4</v>
          </cell>
          <cell r="J867">
            <v>5.7037169123643383E-4</v>
          </cell>
          <cell r="K867">
            <v>6.3541203712834306E-4</v>
          </cell>
          <cell r="L867">
            <v>1.5627028682421123E-3</v>
          </cell>
          <cell r="M867">
            <v>0.16201071500719672</v>
          </cell>
          <cell r="N867">
            <v>4.4049837415690999E-3</v>
          </cell>
          <cell r="O867">
            <v>4.1211240903608224E-3</v>
          </cell>
        </row>
        <row r="868">
          <cell r="A868" t="str">
            <v>RHNM-SHELCBR</v>
          </cell>
          <cell r="B868" t="str">
            <v>VAR_ncap</v>
          </cell>
          <cell r="C868" t="str">
            <v>-</v>
          </cell>
          <cell r="E868">
            <v>1.23949312448041E-2</v>
          </cell>
          <cell r="H868">
            <v>6.5138018557604603E-5</v>
          </cell>
          <cell r="J868">
            <v>7.9572112862665397E-5</v>
          </cell>
          <cell r="L868">
            <v>1.4418046894998401E-4</v>
          </cell>
          <cell r="M868">
            <v>1.2147708547415899E-2</v>
          </cell>
          <cell r="N868">
            <v>2.8217103327264699E-6</v>
          </cell>
          <cell r="O868">
            <v>4.19202316115481E-6</v>
          </cell>
        </row>
        <row r="869">
          <cell r="A869" t="str">
            <v>RHNM-SHELCBR</v>
          </cell>
          <cell r="B869" t="str">
            <v>VAR_cap</v>
          </cell>
          <cell r="C869" t="str">
            <v>-</v>
          </cell>
          <cell r="E869">
            <v>1.23949312448041E-2</v>
          </cell>
          <cell r="F869">
            <v>1.2393974270135423E-2</v>
          </cell>
          <cell r="G869">
            <v>3.1036838871713202E-3</v>
          </cell>
          <cell r="H869">
            <v>1.1847584938327015E-4</v>
          </cell>
          <cell r="I869">
            <v>6.4674974062612915E-5</v>
          </cell>
          <cell r="J869">
            <v>7.9839999165007804E-5</v>
          </cell>
          <cell r="K869">
            <v>7.943606561824325E-5</v>
          </cell>
          <cell r="L869">
            <v>2.1088869520471688E-4</v>
          </cell>
          <cell r="M869">
            <v>1.2291473972522041E-2</v>
          </cell>
          <cell r="N869">
            <v>5.9619195855240004E-4</v>
          </cell>
          <cell r="O869">
            <v>5.6981539185850007E-4</v>
          </cell>
        </row>
        <row r="870">
          <cell r="A870" t="str">
            <v>RHNS-SHSTG-NGAHP</v>
          </cell>
          <cell r="B870" t="str">
            <v>VAR_fout</v>
          </cell>
          <cell r="C870" t="str">
            <v>RHNS-SHANGAH</v>
          </cell>
          <cell r="F870">
            <v>1.1472762506078192E-4</v>
          </cell>
          <cell r="G870">
            <v>1.1514663978360019E-4</v>
          </cell>
          <cell r="H870">
            <v>1.3606731830717194E-3</v>
          </cell>
          <cell r="I870">
            <v>6.5370953844451782E-2</v>
          </cell>
          <cell r="J870">
            <v>5.1856379948962077E-2</v>
          </cell>
          <cell r="K870">
            <v>6.3986447024871634E-2</v>
          </cell>
          <cell r="L870">
            <v>9.5715666226174802E-3</v>
          </cell>
          <cell r="M870">
            <v>1.1133667074291163E-4</v>
          </cell>
          <cell r="N870">
            <v>1.1027109078188626E-4</v>
          </cell>
          <cell r="O870">
            <v>8.2526221635979822E-5</v>
          </cell>
        </row>
        <row r="871">
          <cell r="A871" t="str">
            <v>RHNS-SHSTG-NGAHP</v>
          </cell>
          <cell r="B871" t="str">
            <v>VAR_fin</v>
          </cell>
          <cell r="C871" t="str">
            <v>RHNS-SHANGAH</v>
          </cell>
          <cell r="F871">
            <v>1.0971079369948892E-4</v>
          </cell>
          <cell r="G871">
            <v>1.0807491555751062E-4</v>
          </cell>
          <cell r="H871">
            <v>1.3571673430492995E-3</v>
          </cell>
          <cell r="I871">
            <v>6.537473343762272E-2</v>
          </cell>
          <cell r="J871">
            <v>5.1858554374283744E-2</v>
          </cell>
          <cell r="K871">
            <v>6.3988643986735677E-2</v>
          </cell>
          <cell r="L871">
            <v>9.5720060957611274E-3</v>
          </cell>
          <cell r="M871">
            <v>1.1143022135856563E-4</v>
          </cell>
          <cell r="N871">
            <v>1.1021424949728211E-4</v>
          </cell>
          <cell r="O871">
            <v>8.3451632630798968E-5</v>
          </cell>
        </row>
        <row r="872">
          <cell r="A872" t="str">
            <v>RHNS-SHSTG-NGAHP</v>
          </cell>
          <cell r="B872" t="str">
            <v>VAR_ncap</v>
          </cell>
          <cell r="C872" t="str">
            <v>-</v>
          </cell>
          <cell r="D872">
            <v>5.2272373196458796E-6</v>
          </cell>
          <cell r="E872">
            <v>5.4665199454864001E-6</v>
          </cell>
          <cell r="F872">
            <v>3.2453781365564897E-5</v>
          </cell>
          <cell r="G872">
            <v>1.4267407413694101E-5</v>
          </cell>
          <cell r="H872">
            <v>2.56020949384434E-4</v>
          </cell>
          <cell r="I872">
            <v>9.9542764873870506E-3</v>
          </cell>
          <cell r="J872">
            <v>4.8544566807177902E-5</v>
          </cell>
          <cell r="K872">
            <v>8.23976480248402E-5</v>
          </cell>
          <cell r="L872">
            <v>5.3838338651400903E-5</v>
          </cell>
          <cell r="M872">
            <v>3.2881080846154199E-5</v>
          </cell>
          <cell r="N872">
            <v>3.1637957563373499E-5</v>
          </cell>
          <cell r="O872">
            <v>3.9875288731325599E-5</v>
          </cell>
        </row>
        <row r="873">
          <cell r="A873" t="str">
            <v>RHNS-SHSTG-NGAHP</v>
          </cell>
          <cell r="B873" t="str">
            <v>VAR_cap</v>
          </cell>
          <cell r="C873" t="str">
            <v>-</v>
          </cell>
          <cell r="D873">
            <v>5.2272373196458796E-6</v>
          </cell>
          <cell r="E873">
            <v>1.5843223716800473E-8</v>
          </cell>
          <cell r="F873">
            <v>2.9856524025568998E-5</v>
          </cell>
          <cell r="G873">
            <v>3.0646346011369599E-5</v>
          </cell>
          <cell r="H873">
            <v>2.7659056308340993E-4</v>
          </cell>
          <cell r="I873">
            <v>1.0208621538646011E-2</v>
          </cell>
          <cell r="J873">
            <v>1.0203202548452511E-2</v>
          </cell>
          <cell r="K873">
            <v>9.95593792008918E-3</v>
          </cell>
          <cell r="L873">
            <v>1.531552345461441E-3</v>
          </cell>
          <cell r="M873">
            <v>4.4039059612715998E-5</v>
          </cell>
          <cell r="N873">
            <v>4.32855873826676E-5</v>
          </cell>
          <cell r="O873">
            <v>5.3585482456573996E-5</v>
          </cell>
        </row>
        <row r="874">
          <cell r="A874" t="str">
            <v>RHNS-SHLTHDH</v>
          </cell>
          <cell r="B874" t="str">
            <v>VAR_fout</v>
          </cell>
          <cell r="C874" t="str">
            <v>RHNS-SHLTHD</v>
          </cell>
          <cell r="E874">
            <v>5.390990681263462E-2</v>
          </cell>
          <cell r="F874">
            <v>6.9848188440997924E-2</v>
          </cell>
          <cell r="G874">
            <v>0.11239285401182146</v>
          </cell>
          <cell r="H874">
            <v>0.17508311163074705</v>
          </cell>
          <cell r="I874">
            <v>0.24920177332175272</v>
          </cell>
          <cell r="J874">
            <v>0.34074154402896717</v>
          </cell>
          <cell r="K874">
            <v>0.45180164498575032</v>
          </cell>
          <cell r="L874">
            <v>0.47484818846119592</v>
          </cell>
          <cell r="M874">
            <v>0.49907113584257307</v>
          </cell>
          <cell r="N874">
            <v>0.52453063203794958</v>
          </cell>
          <cell r="O874">
            <v>0.55129243298851194</v>
          </cell>
        </row>
        <row r="875">
          <cell r="A875" t="str">
            <v>RHNS-SHLTHDH</v>
          </cell>
          <cell r="B875" t="str">
            <v>VAR_fin</v>
          </cell>
          <cell r="C875" t="str">
            <v>RHNS_LTH_DH</v>
          </cell>
          <cell r="E875">
            <v>5.4454451325893556E-2</v>
          </cell>
          <cell r="F875">
            <v>7.0553725697977701E-2</v>
          </cell>
          <cell r="G875">
            <v>0.1135281353654763</v>
          </cell>
          <cell r="H875">
            <v>0.17685162790984552</v>
          </cell>
          <cell r="I875">
            <v>0.25171896295126561</v>
          </cell>
          <cell r="J875">
            <v>0.34418337780703762</v>
          </cell>
          <cell r="K875">
            <v>0.45636529796540465</v>
          </cell>
          <cell r="L875">
            <v>0.47964463480928898</v>
          </cell>
          <cell r="M875">
            <v>0.50411225842684138</v>
          </cell>
          <cell r="N875">
            <v>0.52982892125045389</v>
          </cell>
          <cell r="O875">
            <v>0.55686104342273934</v>
          </cell>
        </row>
        <row r="876">
          <cell r="A876" t="str">
            <v>RHNS-SHLTHDH</v>
          </cell>
          <cell r="B876" t="str">
            <v>VAR_fin</v>
          </cell>
          <cell r="C876" t="str">
            <v>RHNSLTHDHC</v>
          </cell>
          <cell r="E876">
            <v>5.390990681263462E-2</v>
          </cell>
          <cell r="F876">
            <v>6.9848188440997924E-2</v>
          </cell>
          <cell r="G876">
            <v>0.11239285401182146</v>
          </cell>
          <cell r="H876">
            <v>0.17508311163074705</v>
          </cell>
          <cell r="I876">
            <v>0.24920177332175272</v>
          </cell>
          <cell r="J876">
            <v>0.34074154402896717</v>
          </cell>
          <cell r="K876">
            <v>0.45180164498575032</v>
          </cell>
          <cell r="L876">
            <v>0.47484818846119592</v>
          </cell>
          <cell r="M876">
            <v>0.49907113584257307</v>
          </cell>
          <cell r="N876">
            <v>0.52453063203794958</v>
          </cell>
          <cell r="O876">
            <v>0.55129243298851194</v>
          </cell>
        </row>
        <row r="877">
          <cell r="A877" t="str">
            <v>RHNS-SHLTHDH</v>
          </cell>
          <cell r="B877" t="str">
            <v>VAR_ncap</v>
          </cell>
          <cell r="C877" t="str">
            <v>-</v>
          </cell>
          <cell r="E877">
            <v>4.6130448281409397E-3</v>
          </cell>
          <cell r="F877">
            <v>1.0324825424911999E-3</v>
          </cell>
          <cell r="G877">
            <v>2.5564141992218698E-3</v>
          </cell>
          <cell r="H877">
            <v>5.9616226262348398E-3</v>
          </cell>
          <cell r="I877">
            <v>5.5877325646757096E-3</v>
          </cell>
          <cell r="J877">
            <v>5.5916412149991501E-3</v>
          </cell>
          <cell r="K877">
            <v>1.0107571859280099E-2</v>
          </cell>
          <cell r="L877">
            <v>3.6044527474281101E-6</v>
          </cell>
          <cell r="M877">
            <v>9.2815353639696203E-4</v>
          </cell>
          <cell r="N877">
            <v>1.8420689681663801E-3</v>
          </cell>
          <cell r="O877">
            <v>2.01482104939219E-3</v>
          </cell>
        </row>
        <row r="878">
          <cell r="A878" t="str">
            <v>RHNS-SHLTHDH</v>
          </cell>
          <cell r="B878" t="str">
            <v>VAR_cap</v>
          </cell>
          <cell r="C878" t="str">
            <v>-</v>
          </cell>
          <cell r="E878">
            <v>4.6130448281409397E-3</v>
          </cell>
          <cell r="F878">
            <v>5.6455273706321396E-3</v>
          </cell>
          <cell r="G878">
            <v>8.2019415698540103E-3</v>
          </cell>
          <cell r="H878">
            <v>1.41635641960888E-2</v>
          </cell>
          <cell r="I878">
            <v>1.9751296760764599E-2</v>
          </cell>
          <cell r="J878">
            <v>2.5342937975763698E-2</v>
          </cell>
          <cell r="K878">
            <v>3.5450509835043803E-2</v>
          </cell>
          <cell r="L878">
            <v>3.5454114287791202E-2</v>
          </cell>
          <cell r="M878">
            <v>3.63822678241882E-2</v>
          </cell>
          <cell r="N878">
            <v>3.8224336792354603E-2</v>
          </cell>
          <cell r="O878">
            <v>4.0239157841746698E-2</v>
          </cell>
        </row>
        <row r="879">
          <cell r="A879" t="str">
            <v>ITOT-SWHNGAHP</v>
          </cell>
          <cell r="B879" t="str">
            <v>VAR_fout</v>
          </cell>
          <cell r="C879" t="str">
            <v>ITOT-SWHANGAH</v>
          </cell>
          <cell r="F879">
            <v>5.6955981620635679E-3</v>
          </cell>
          <cell r="G879">
            <v>2.6958335396617393E-3</v>
          </cell>
          <cell r="H879">
            <v>2.6010327203243411E-3</v>
          </cell>
          <cell r="I879">
            <v>2.3594852209415582</v>
          </cell>
          <cell r="J879">
            <v>3.6781789640825355</v>
          </cell>
          <cell r="K879">
            <v>1.3754117655683231</v>
          </cell>
          <cell r="L879">
            <v>1.3753914723408749</v>
          </cell>
          <cell r="M879">
            <v>1.5773526165575199E-2</v>
          </cell>
          <cell r="N879">
            <v>1.5765579384662075E-2</v>
          </cell>
          <cell r="O879">
            <v>1.5760847445491527E-2</v>
          </cell>
        </row>
        <row r="880">
          <cell r="A880" t="str">
            <v>ITOT-SWHNGAHP</v>
          </cell>
          <cell r="B880" t="str">
            <v>VAR_fout</v>
          </cell>
          <cell r="C880" t="str">
            <v>CO2_I</v>
          </cell>
          <cell r="F880">
            <v>0.170376386142571</v>
          </cell>
          <cell r="G880">
            <v>7.9097006672790501E-2</v>
          </cell>
          <cell r="H880">
            <v>7.4880582729236395E-2</v>
          </cell>
          <cell r="I880">
            <v>66.673100307485697</v>
          </cell>
          <cell r="J880">
            <v>102.052625600052</v>
          </cell>
          <cell r="K880">
            <v>37.4821619779486</v>
          </cell>
          <cell r="L880">
            <v>37.481608955168603</v>
          </cell>
          <cell r="M880">
            <v>0.42985371908404901</v>
          </cell>
          <cell r="N880">
            <v>0.429637156643007</v>
          </cell>
          <cell r="O880">
            <v>0.42950820376147703</v>
          </cell>
        </row>
        <row r="881">
          <cell r="A881" t="str">
            <v>ITOT-SWHNGAHP</v>
          </cell>
          <cell r="B881" t="str">
            <v>VAR_fin</v>
          </cell>
          <cell r="C881" t="str">
            <v>ITOTELCHPC</v>
          </cell>
          <cell r="F881">
            <v>5.6955981620635679E-3</v>
          </cell>
          <cell r="G881">
            <v>2.6958335396617393E-3</v>
          </cell>
          <cell r="H881">
            <v>2.6010327203243411E-3</v>
          </cell>
          <cell r="I881">
            <v>2.3594852209415582</v>
          </cell>
          <cell r="J881">
            <v>3.6781789640825355</v>
          </cell>
          <cell r="K881">
            <v>1.3754117655683231</v>
          </cell>
          <cell r="L881">
            <v>1.3753914723408749</v>
          </cell>
          <cell r="M881">
            <v>1.5773526165575199E-2</v>
          </cell>
          <cell r="N881">
            <v>1.5765579384662075E-2</v>
          </cell>
          <cell r="O881">
            <v>1.5760847445491527E-2</v>
          </cell>
        </row>
        <row r="882">
          <cell r="A882" t="str">
            <v>ITOT-SWHNGAHP</v>
          </cell>
          <cell r="B882" t="str">
            <v>VAR_fin</v>
          </cell>
          <cell r="C882" t="str">
            <v>INGA</v>
          </cell>
          <cell r="F882">
            <v>3.0208579103292816E-3</v>
          </cell>
          <cell r="G882">
            <v>1.4024291963260725E-3</v>
          </cell>
          <cell r="H882">
            <v>1.3276699065467438E-3</v>
          </cell>
          <cell r="I882">
            <v>1.1821471685724425</v>
          </cell>
          <cell r="J882">
            <v>1.8094437163129753</v>
          </cell>
          <cell r="K882">
            <v>0.66457734003455116</v>
          </cell>
          <cell r="L882">
            <v>0.66456753466611052</v>
          </cell>
          <cell r="M882">
            <v>7.6215198419157621E-3</v>
          </cell>
          <cell r="N882">
            <v>7.6176800823228273E-3</v>
          </cell>
          <cell r="O882">
            <v>7.6153936837141346E-3</v>
          </cell>
        </row>
        <row r="883">
          <cell r="A883" t="str">
            <v>ITOT-SWHNGAHP</v>
          </cell>
          <cell r="B883" t="str">
            <v>VAR_ncap</v>
          </cell>
          <cell r="C883" t="str">
            <v>-</v>
          </cell>
          <cell r="E883">
            <v>3.6762034901961403E-4</v>
          </cell>
          <cell r="F883">
            <v>2.9176876581807199E-6</v>
          </cell>
          <cell r="G883">
            <v>6.6097411143646899E-7</v>
          </cell>
          <cell r="H883">
            <v>1.2703385696290101E-4</v>
          </cell>
          <cell r="I883">
            <v>0.12885463522855101</v>
          </cell>
          <cell r="J883">
            <v>7.2398308464407493E-2</v>
          </cell>
          <cell r="K883">
            <v>6.3144594768320703E-6</v>
          </cell>
          <cell r="L883">
            <v>3.2913680529714498E-5</v>
          </cell>
          <cell r="M883">
            <v>1.12756249126019E-3</v>
          </cell>
          <cell r="N883">
            <v>2.78560692106737E-5</v>
          </cell>
          <cell r="O883">
            <v>3.1581528539168798E-4</v>
          </cell>
        </row>
        <row r="884">
          <cell r="A884" t="str">
            <v>ITOT-SWHNGAHP</v>
          </cell>
          <cell r="B884" t="str">
            <v>VAR_cap</v>
          </cell>
          <cell r="C884" t="str">
            <v>-</v>
          </cell>
          <cell r="E884">
            <v>3.6762034901961403E-4</v>
          </cell>
          <cell r="F884">
            <v>3.701079625293029E-4</v>
          </cell>
          <cell r="G884">
            <v>2.821148779673268E-4</v>
          </cell>
          <cell r="H884">
            <v>2.7027769189244159E-4</v>
          </cell>
          <cell r="I884">
            <v>0.12898159972393758</v>
          </cell>
          <cell r="J884">
            <v>0.20137887352632863</v>
          </cell>
          <cell r="K884">
            <v>0.15411409258905001</v>
          </cell>
          <cell r="L884">
            <v>7.539811241375903E-2</v>
          </cell>
          <cell r="M884">
            <v>1.1650985613428746E-3</v>
          </cell>
          <cell r="N884">
            <v>1.1763405027488275E-3</v>
          </cell>
          <cell r="O884">
            <v>1.468617851112251E-3</v>
          </cell>
        </row>
        <row r="885">
          <cell r="A885" t="str">
            <v>RHSA-WHLFOBR</v>
          </cell>
          <cell r="B885" t="str">
            <v>VAR_fout</v>
          </cell>
          <cell r="C885" t="str">
            <v>CO2_R</v>
          </cell>
          <cell r="D885">
            <v>726.71343763049401</v>
          </cell>
          <cell r="E885">
            <v>618.28063706206797</v>
          </cell>
          <cell r="F885">
            <v>391.81857263197401</v>
          </cell>
          <cell r="G885">
            <v>102.745239173908</v>
          </cell>
          <cell r="H885">
            <v>35.097219788808196</v>
          </cell>
          <cell r="I885">
            <v>0.106824608223968</v>
          </cell>
          <cell r="J885">
            <v>8.2418026885781898E-2</v>
          </cell>
          <cell r="K885">
            <v>4.37534184442488E-2</v>
          </cell>
          <cell r="L885">
            <v>3.2360179159810203E-2</v>
          </cell>
          <cell r="M885">
            <v>4.9553086993194301E-2</v>
          </cell>
          <cell r="N885">
            <v>4.1976652099220399E-2</v>
          </cell>
          <cell r="O885">
            <v>9.5647802680035796E-2</v>
          </cell>
        </row>
        <row r="886">
          <cell r="A886" t="str">
            <v>RHSA-WHLFOBR</v>
          </cell>
          <cell r="B886" t="str">
            <v>VAR_fout</v>
          </cell>
          <cell r="C886" t="str">
            <v>RHSA-WHLFO</v>
          </cell>
          <cell r="D886">
            <v>6.9844688148566174</v>
          </cell>
          <cell r="E886">
            <v>5.9947495056617379</v>
          </cell>
          <cell r="F886">
            <v>3.8488510286525019</v>
          </cell>
          <cell r="G886">
            <v>1.0310538191637597</v>
          </cell>
          <cell r="H886">
            <v>0.35592287424341151</v>
          </cell>
          <cell r="I886">
            <v>1.0946381863746165E-3</v>
          </cell>
          <cell r="J886">
            <v>8.4454247925418125E-4</v>
          </cell>
          <cell r="K886">
            <v>4.4834391073157487E-4</v>
          </cell>
          <cell r="L886">
            <v>3.3159670243756208E-4</v>
          </cell>
          <cell r="M886">
            <v>5.0777346322458563E-4</v>
          </cell>
          <cell r="N886">
            <v>4.3013727911486293E-4</v>
          </cell>
          <cell r="O886">
            <v>9.8010878763887918E-4</v>
          </cell>
        </row>
        <row r="887">
          <cell r="A887" t="str">
            <v>RHSA-WHLFOBR</v>
          </cell>
          <cell r="B887" t="str">
            <v>VAR_fin</v>
          </cell>
          <cell r="C887" t="str">
            <v>RLFO</v>
          </cell>
          <cell r="D887">
            <v>9.8604265621505149</v>
          </cell>
          <cell r="E887">
            <v>8.3891538271651083</v>
          </cell>
          <cell r="F887">
            <v>5.3163985431746825</v>
          </cell>
          <cell r="G887">
            <v>1.3941009385876184</v>
          </cell>
          <cell r="H887">
            <v>0.47621736484135929</v>
          </cell>
          <cell r="I887">
            <v>1.4494519433374241E-3</v>
          </cell>
          <cell r="J887">
            <v>1.1182907311503647E-3</v>
          </cell>
          <cell r="K887">
            <v>5.9366917834801605E-4</v>
          </cell>
          <cell r="L887">
            <v>4.3907977150353075E-4</v>
          </cell>
          <cell r="M887">
            <v>6.7236210302841699E-4</v>
          </cell>
          <cell r="N887">
            <v>5.695610868279564E-4</v>
          </cell>
          <cell r="O887">
            <v>1.2977992222528605E-3</v>
          </cell>
        </row>
        <row r="888">
          <cell r="A888" t="str">
            <v>RHSA-WHLFOBR</v>
          </cell>
          <cell r="B888" t="str">
            <v>VAR_ncap</v>
          </cell>
          <cell r="C888" t="str">
            <v>-</v>
          </cell>
          <cell r="E888">
            <v>1.31619928109231E-7</v>
          </cell>
          <cell r="F888">
            <v>7.6622846452434001E-8</v>
          </cell>
          <cell r="G888">
            <v>1.6311512505350299E-7</v>
          </cell>
          <cell r="H888">
            <v>3.3129724210135797E-5</v>
          </cell>
          <cell r="I888">
            <v>5.4307717127319699E-5</v>
          </cell>
          <cell r="J888">
            <v>7.2769847753933501E-7</v>
          </cell>
          <cell r="L888">
            <v>2.8125767157546601E-5</v>
          </cell>
          <cell r="M888">
            <v>2.7261839189810601E-5</v>
          </cell>
          <cell r="N888">
            <v>2.0611243070781801E-6</v>
          </cell>
          <cell r="O888">
            <v>7.88092043925215E-5</v>
          </cell>
        </row>
        <row r="889">
          <cell r="A889" t="str">
            <v>RHSA-WHLFOBR</v>
          </cell>
          <cell r="B889" t="str">
            <v>VAR_cap</v>
          </cell>
          <cell r="C889" t="str">
            <v>-</v>
          </cell>
          <cell r="D889">
            <v>0.47738433216181703</v>
          </cell>
          <cell r="E889">
            <v>0.47738175593558879</v>
          </cell>
          <cell r="F889">
            <v>0.2707177584705916</v>
          </cell>
          <cell r="G889">
            <v>0.10535510860979463</v>
          </cell>
          <cell r="H889">
            <v>2.7354889875115709E-2</v>
          </cell>
          <cell r="I889">
            <v>8.7346094291106336E-5</v>
          </cell>
          <cell r="J889">
            <v>8.6665407935051486E-5</v>
          </cell>
          <cell r="K889">
            <v>5.1099062591204029E-5</v>
          </cell>
          <cell r="L889">
            <v>3.631752502902534E-5</v>
          </cell>
          <cell r="M889">
            <v>5.5177407756280235E-5</v>
          </cell>
          <cell r="N889">
            <v>4.7772243024934699E-5</v>
          </cell>
          <cell r="O889">
            <v>1.0744898954987859E-4</v>
          </cell>
        </row>
        <row r="890">
          <cell r="A890" t="str">
            <v>D-IWST</v>
          </cell>
          <cell r="B890" t="str">
            <v>VAR_fout</v>
          </cell>
          <cell r="C890" t="str">
            <v>CO2</v>
          </cell>
          <cell r="D890">
            <v>1068.12921236374</v>
          </cell>
          <cell r="E890">
            <v>1094.4821963290899</v>
          </cell>
          <cell r="F890">
            <v>1024.6413498577599</v>
          </cell>
          <cell r="G890">
            <v>1013.19794556382</v>
          </cell>
          <cell r="H890">
            <v>1001.75487027928</v>
          </cell>
          <cell r="I890">
            <v>996.69844387687499</v>
          </cell>
          <cell r="J890">
            <v>991.64190130947804</v>
          </cell>
          <cell r="K890">
            <v>986.58535509771298</v>
          </cell>
          <cell r="L890">
            <v>986.58521445500196</v>
          </cell>
          <cell r="M890">
            <v>986.58531750096904</v>
          </cell>
          <cell r="N890">
            <v>986.58529393756896</v>
          </cell>
          <cell r="O890">
            <v>986.58566584324399</v>
          </cell>
        </row>
        <row r="891">
          <cell r="A891" t="str">
            <v>D-IWST</v>
          </cell>
          <cell r="B891" t="str">
            <v>VAR_fout</v>
          </cell>
          <cell r="C891" t="str">
            <v>IWST</v>
          </cell>
          <cell r="D891">
            <v>11.510013064264474</v>
          </cell>
          <cell r="E891">
            <v>11.793989184580743</v>
          </cell>
          <cell r="F891">
            <v>11.0413938562259</v>
          </cell>
          <cell r="G891">
            <v>10.918081309954992</v>
          </cell>
          <cell r="H891">
            <v>10.794772309043996</v>
          </cell>
          <cell r="I891">
            <v>10.740284955569761</v>
          </cell>
          <cell r="J891">
            <v>10.685796350317647</v>
          </cell>
          <cell r="K891">
            <v>10.631307705794312</v>
          </cell>
          <cell r="L891">
            <v>10.631306190247871</v>
          </cell>
          <cell r="M891">
            <v>10.631307300656994</v>
          </cell>
          <cell r="N891">
            <v>10.631307046741052</v>
          </cell>
          <cell r="O891">
            <v>10.631311054345309</v>
          </cell>
        </row>
        <row r="892">
          <cell r="A892" t="str">
            <v>D-IWST</v>
          </cell>
          <cell r="B892" t="str">
            <v>VAR_fin</v>
          </cell>
          <cell r="C892" t="str">
            <v>WSTNREN</v>
          </cell>
          <cell r="D892">
            <v>11.510013064264474</v>
          </cell>
          <cell r="E892">
            <v>11.793989184580743</v>
          </cell>
          <cell r="F892">
            <v>11.0413938562259</v>
          </cell>
          <cell r="G892">
            <v>10.918081309954992</v>
          </cell>
          <cell r="H892">
            <v>10.794772309043996</v>
          </cell>
          <cell r="I892">
            <v>10.740284955569761</v>
          </cell>
          <cell r="J892">
            <v>10.685796350317647</v>
          </cell>
          <cell r="K892">
            <v>10.631307705794312</v>
          </cell>
          <cell r="L892">
            <v>10.631306190247871</v>
          </cell>
          <cell r="M892">
            <v>10.631307300656994</v>
          </cell>
          <cell r="N892">
            <v>10.631307046741052</v>
          </cell>
          <cell r="O892">
            <v>10.631311054345309</v>
          </cell>
        </row>
        <row r="893">
          <cell r="A893" t="str">
            <v>RHES-SHLFOBR</v>
          </cell>
          <cell r="B893" t="str">
            <v>VAR_fout</v>
          </cell>
          <cell r="C893" t="str">
            <v>CO2_R</v>
          </cell>
          <cell r="D893">
            <v>1783.6634621370199</v>
          </cell>
          <cell r="E893">
            <v>1640.96971697751</v>
          </cell>
          <cell r="F893">
            <v>1767.65689629283</v>
          </cell>
          <cell r="G893">
            <v>1627.0698504792799</v>
          </cell>
          <cell r="H893">
            <v>666.95900888184201</v>
          </cell>
          <cell r="I893">
            <v>211.12000941833401</v>
          </cell>
          <cell r="J893">
            <v>211.11700044224801</v>
          </cell>
          <cell r="K893">
            <v>211.116890794933</v>
          </cell>
          <cell r="L893">
            <v>211.116506565512</v>
          </cell>
          <cell r="M893">
            <v>145.51203058709001</v>
          </cell>
          <cell r="N893">
            <v>145.51078181204099</v>
          </cell>
          <cell r="O893">
            <v>49.080094706339601</v>
          </cell>
        </row>
        <row r="894">
          <cell r="A894" t="str">
            <v>RHES-SHLFOBR</v>
          </cell>
          <cell r="B894" t="str">
            <v>VAR_fout</v>
          </cell>
          <cell r="C894" t="str">
            <v>RHES-SHLFO</v>
          </cell>
          <cell r="D894">
            <v>21.68066736541498</v>
          </cell>
          <cell r="E894">
            <v>19.946205854260779</v>
          </cell>
          <cell r="F894">
            <v>21.486105421922119</v>
          </cell>
          <cell r="G894">
            <v>19.777251122401918</v>
          </cell>
          <cell r="H894">
            <v>8.1069757411576138</v>
          </cell>
          <cell r="I894">
            <v>2.5661918829116805</v>
          </cell>
          <cell r="J894">
            <v>2.5661553084058837</v>
          </cell>
          <cell r="K894">
            <v>2.5661539756281391</v>
          </cell>
          <cell r="L894">
            <v>2.5661493052682687</v>
          </cell>
          <cell r="M894">
            <v>1.7687181465527111</v>
          </cell>
          <cell r="N894">
            <v>1.7687029675253776</v>
          </cell>
          <cell r="O894">
            <v>0.59657509960781474</v>
          </cell>
        </row>
        <row r="895">
          <cell r="A895" t="str">
            <v>RHES-SHLFOBR</v>
          </cell>
          <cell r="B895" t="str">
            <v>VAR_fin</v>
          </cell>
          <cell r="C895" t="str">
            <v>RLFO</v>
          </cell>
          <cell r="D895">
            <v>24.201675198602739</v>
          </cell>
          <cell r="E895">
            <v>22.265532116384101</v>
          </cell>
          <cell r="F895">
            <v>23.984489773308393</v>
          </cell>
          <cell r="G895">
            <v>22.076931485471881</v>
          </cell>
          <cell r="H895">
            <v>9.0496473389666399</v>
          </cell>
          <cell r="I895">
            <v>2.8645862879014055</v>
          </cell>
          <cell r="J895">
            <v>2.8645454605461027</v>
          </cell>
          <cell r="K895">
            <v>2.864543972794201</v>
          </cell>
          <cell r="L895">
            <v>2.8645387593692289</v>
          </cell>
          <cell r="M895">
            <v>1.9743830473146549</v>
          </cell>
          <cell r="N895">
            <v>1.9743661032841424</v>
          </cell>
          <cell r="O895">
            <v>0.66594429723663007</v>
          </cell>
        </row>
        <row r="896">
          <cell r="A896" t="str">
            <v>RHES-SHLFOBR</v>
          </cell>
          <cell r="B896" t="str">
            <v>VAR_ncap</v>
          </cell>
          <cell r="C896" t="str">
            <v>-</v>
          </cell>
          <cell r="E896">
            <v>8.5884499836752297E-8</v>
          </cell>
          <cell r="F896">
            <v>6.3792208071040104E-8</v>
          </cell>
          <cell r="G896">
            <v>1.07969254987614E-7</v>
          </cell>
          <cell r="H896">
            <v>0.20769789123931701</v>
          </cell>
          <cell r="I896">
            <v>4.4910040483825897E-6</v>
          </cell>
          <cell r="J896">
            <v>5.54454646669337E-6</v>
          </cell>
          <cell r="K896">
            <v>0.21022947381858001</v>
          </cell>
          <cell r="L896">
            <v>1.53188419401381E-6</v>
          </cell>
          <cell r="M896">
            <v>1.1955444181864E-6</v>
          </cell>
          <cell r="N896">
            <v>0.106878945331757</v>
          </cell>
          <cell r="O896">
            <v>6.3362080171474496E-7</v>
          </cell>
        </row>
        <row r="897">
          <cell r="A897" t="str">
            <v>RHES-SHLFOBR</v>
          </cell>
          <cell r="B897" t="str">
            <v>VAR_cap</v>
          </cell>
          <cell r="C897" t="str">
            <v>-</v>
          </cell>
          <cell r="D897">
            <v>1.7515307393373001</v>
          </cell>
          <cell r="E897">
            <v>1.7515302424298202</v>
          </cell>
          <cell r="F897">
            <v>1.7515297084827122</v>
          </cell>
          <cell r="G897">
            <v>1.7515289815944801</v>
          </cell>
          <cell r="H897">
            <v>0.66192992286078345</v>
          </cell>
          <cell r="I897">
            <v>0.20770212625729331</v>
          </cell>
          <cell r="J897">
            <v>0.2077074968846091</v>
          </cell>
          <cell r="K897">
            <v>0.2102392889040689</v>
          </cell>
          <cell r="L897">
            <v>0.21023609324494685</v>
          </cell>
          <cell r="M897">
            <v>0.21023065351938458</v>
          </cell>
          <cell r="N897">
            <v>0.1441169034026884</v>
          </cell>
          <cell r="O897">
            <v>0.10687999467847654</v>
          </cell>
        </row>
        <row r="898">
          <cell r="A898" t="str">
            <v>ITOT-SWHSTG</v>
          </cell>
          <cell r="B898" t="str">
            <v>VAR_fout</v>
          </cell>
          <cell r="C898" t="str">
            <v>ITOT-SWH</v>
          </cell>
          <cell r="D898">
            <v>1.0837682844502465E-5</v>
          </cell>
          <cell r="E898">
            <v>2.1596992069148301E-4</v>
          </cell>
          <cell r="F898">
            <v>2.4360479438974613E-3</v>
          </cell>
          <cell r="G898">
            <v>7.3968752830277007E-4</v>
          </cell>
          <cell r="H898">
            <v>1.4785251027844858E-3</v>
          </cell>
          <cell r="I898">
            <v>1.0414786718113592E-2</v>
          </cell>
          <cell r="J898">
            <v>0.40623886721784436</v>
          </cell>
          <cell r="K898">
            <v>0.93312612585457189</v>
          </cell>
          <cell r="L898">
            <v>1.874021780282213</v>
          </cell>
          <cell r="M898">
            <v>1.1996782337911245</v>
          </cell>
          <cell r="N898">
            <v>1.5468603166210309</v>
          </cell>
          <cell r="O898">
            <v>1.3756787738465768</v>
          </cell>
        </row>
        <row r="899">
          <cell r="A899" t="str">
            <v>ITOT-SWHSTG</v>
          </cell>
          <cell r="B899" t="str">
            <v>VAR_fout</v>
          </cell>
          <cell r="C899" t="str">
            <v>AUX_ITOT-STG_OUT</v>
          </cell>
          <cell r="D899">
            <v>1.083768284450245E-5</v>
          </cell>
          <cell r="E899">
            <v>2.1579353772322872E-4</v>
          </cell>
          <cell r="F899">
            <v>2.4329407398873877E-3</v>
          </cell>
          <cell r="G899">
            <v>7.3968752830277137E-4</v>
          </cell>
          <cell r="H899">
            <v>1.4768822971147285E-3</v>
          </cell>
          <cell r="I899">
            <v>1.0414786718113606E-2</v>
          </cell>
          <cell r="J899">
            <v>0.40584214957407705</v>
          </cell>
          <cell r="K899">
            <v>0.93312612585457189</v>
          </cell>
          <cell r="L899">
            <v>1.874021780282213</v>
          </cell>
          <cell r="M899">
            <v>1.1996782337911249</v>
          </cell>
          <cell r="N899">
            <v>1.5468603166210309</v>
          </cell>
          <cell r="O899">
            <v>1.375678773846577</v>
          </cell>
        </row>
        <row r="900">
          <cell r="A900" t="str">
            <v>ITOT-SWHSTG</v>
          </cell>
          <cell r="B900" t="str">
            <v>VAR_fin</v>
          </cell>
          <cell r="C900" t="str">
            <v>AUX_ITOT-STG_IN</v>
          </cell>
          <cell r="D900">
            <v>1.3379612600506462E-5</v>
          </cell>
          <cell r="E900">
            <v>2.6273715036854534E-4</v>
          </cell>
          <cell r="F900">
            <v>2.9000570802970738E-3</v>
          </cell>
          <cell r="G900">
            <v>8.5021555262953131E-4</v>
          </cell>
          <cell r="H900">
            <v>1.6428056616193361E-3</v>
          </cell>
          <cell r="I900">
            <v>1.119869539426345E-2</v>
          </cell>
          <cell r="J900">
            <v>0.42316548658059039</v>
          </cell>
          <cell r="K900">
            <v>0.94255164247806311</v>
          </cell>
          <cell r="L900">
            <v>1.8929512934286747</v>
          </cell>
          <cell r="M900">
            <v>1.2117961953925755</v>
          </cell>
          <cell r="N900">
            <v>1.5624851680657941</v>
          </cell>
          <cell r="O900">
            <v>1.3895745188620579</v>
          </cell>
        </row>
        <row r="901">
          <cell r="A901" t="str">
            <v>ITOT-SWHSTG</v>
          </cell>
          <cell r="B901" t="str">
            <v>VAR_fin</v>
          </cell>
          <cell r="C901" t="str">
            <v>ITOT-SWH</v>
          </cell>
          <cell r="D901">
            <v>1.3379612600506462E-5</v>
          </cell>
          <cell r="E901">
            <v>2.6273715036854534E-4</v>
          </cell>
          <cell r="F901">
            <v>2.9000570802970738E-3</v>
          </cell>
          <cell r="G901">
            <v>8.5021555262953131E-4</v>
          </cell>
          <cell r="H901">
            <v>1.6428056616193361E-3</v>
          </cell>
          <cell r="I901">
            <v>1.119869539426345E-2</v>
          </cell>
          <cell r="J901">
            <v>0.42316548658059039</v>
          </cell>
          <cell r="K901">
            <v>0.94255164247806311</v>
          </cell>
          <cell r="L901">
            <v>1.8929512934286747</v>
          </cell>
          <cell r="M901">
            <v>1.2117961953925755</v>
          </cell>
          <cell r="N901">
            <v>1.5624851680657941</v>
          </cell>
          <cell r="O901">
            <v>1.3895745188620579</v>
          </cell>
        </row>
        <row r="902">
          <cell r="A902" t="str">
            <v>ITOT-SWHSTG</v>
          </cell>
          <cell r="B902" t="str">
            <v>VAR_ncap</v>
          </cell>
          <cell r="C902" t="str">
            <v>-</v>
          </cell>
          <cell r="D902">
            <v>6.0607827809856796E-4</v>
          </cell>
          <cell r="E902">
            <v>2.8225201435780801E-6</v>
          </cell>
          <cell r="F902">
            <v>3.4413419716712299E-6</v>
          </cell>
          <cell r="G902">
            <v>1.8982621108073999E-6</v>
          </cell>
          <cell r="H902">
            <v>8.9781408708549998E-4</v>
          </cell>
          <cell r="I902">
            <v>2.0741131355605001E-3</v>
          </cell>
          <cell r="J902">
            <v>0.133430749203342</v>
          </cell>
          <cell r="K902">
            <v>0.17251181788113501</v>
          </cell>
          <cell r="L902">
            <v>0.233359550263851</v>
          </cell>
          <cell r="M902">
            <v>3.4149684499582098E-4</v>
          </cell>
          <cell r="N902">
            <v>0.20739930352168301</v>
          </cell>
          <cell r="O902">
            <v>0.119872426352315</v>
          </cell>
        </row>
        <row r="903">
          <cell r="A903" t="str">
            <v>ITOT-SWHSTG</v>
          </cell>
          <cell r="B903" t="str">
            <v>VAR_cap</v>
          </cell>
          <cell r="C903" t="str">
            <v>-</v>
          </cell>
          <cell r="D903">
            <v>6.0607827809856796E-4</v>
          </cell>
          <cell r="E903">
            <v>6.0835636159698749E-4</v>
          </cell>
          <cell r="F903">
            <v>6.1099933117862942E-4</v>
          </cell>
          <cell r="G903">
            <v>6.1112452117205137E-4</v>
          </cell>
          <cell r="H903">
            <v>1.0556830273005264E-3</v>
          </cell>
          <cell r="I903">
            <v>2.9711649867680576E-3</v>
          </cell>
          <cell r="J903">
            <v>0.13639870215061597</v>
          </cell>
          <cell r="K903">
            <v>0.30800223926240278</v>
          </cell>
          <cell r="L903">
            <v>0.52190736142740934</v>
          </cell>
          <cell r="M903">
            <v>0.40617335380339831</v>
          </cell>
          <cell r="N903">
            <v>0.39763245585637569</v>
          </cell>
          <cell r="O903">
            <v>0.32759041177659065</v>
          </cell>
        </row>
        <row r="904">
          <cell r="A904" t="str">
            <v>SCOM-SHLFOBR</v>
          </cell>
          <cell r="B904" t="str">
            <v>VAR_fout</v>
          </cell>
          <cell r="C904" t="str">
            <v>CO2_S</v>
          </cell>
          <cell r="D904">
            <v>2229.9141154518502</v>
          </cell>
          <cell r="E904">
            <v>1967.6894803412499</v>
          </cell>
          <cell r="F904">
            <v>1827.91270779653</v>
          </cell>
          <cell r="G904">
            <v>1428.14156948461</v>
          </cell>
          <cell r="H904">
            <v>1091.3588660197499</v>
          </cell>
          <cell r="I904">
            <v>789.258881854489</v>
          </cell>
          <cell r="J904">
            <v>408.39054408985402</v>
          </cell>
          <cell r="K904">
            <v>276.92604361926402</v>
          </cell>
          <cell r="L904">
            <v>66.833921281521398</v>
          </cell>
          <cell r="M904">
            <v>64.099387574085995</v>
          </cell>
          <cell r="N904">
            <v>64.1165962598497</v>
          </cell>
          <cell r="O904">
            <v>64.131175301836294</v>
          </cell>
        </row>
        <row r="905">
          <cell r="A905" t="str">
            <v>SCOM-SHLFOBR</v>
          </cell>
          <cell r="B905" t="str">
            <v>VAR_fout</v>
          </cell>
          <cell r="C905" t="str">
            <v>SCOM-SHLFO</v>
          </cell>
          <cell r="D905">
            <v>24.843071696210451</v>
          </cell>
          <cell r="E905">
            <v>21.965083502159143</v>
          </cell>
          <cell r="F905">
            <v>20.465260479137811</v>
          </cell>
          <cell r="G905">
            <v>16.068199476649472</v>
          </cell>
          <cell r="H905">
            <v>12.340410219957835</v>
          </cell>
          <cell r="I905">
            <v>8.9688509301646455</v>
          </cell>
          <cell r="J905">
            <v>4.6408016373847012</v>
          </cell>
          <cell r="K905">
            <v>3.1468868593098085</v>
          </cell>
          <cell r="L905">
            <v>0.75947637819910574</v>
          </cell>
          <cell r="M905">
            <v>0.72840213152370326</v>
          </cell>
          <cell r="N905">
            <v>0.72859768477101905</v>
          </cell>
          <cell r="O905">
            <v>0.72876335570268469</v>
          </cell>
        </row>
        <row r="906">
          <cell r="A906" t="str">
            <v>SCOM-SHLFOBR</v>
          </cell>
          <cell r="B906" t="str">
            <v>VAR_fin</v>
          </cell>
          <cell r="C906" t="str">
            <v>SLFO</v>
          </cell>
          <cell r="D906">
            <v>30.256636573295133</v>
          </cell>
          <cell r="E906">
            <v>26.698636096896177</v>
          </cell>
          <cell r="F906">
            <v>24.802072018948898</v>
          </cell>
          <cell r="G906">
            <v>19.377768921093701</v>
          </cell>
          <cell r="H906">
            <v>14.808125726183905</v>
          </cell>
          <cell r="I906">
            <v>10.709075737510016</v>
          </cell>
          <cell r="J906">
            <v>5.5412556864294986</v>
          </cell>
          <cell r="K906">
            <v>3.7574768469370898</v>
          </cell>
          <cell r="L906">
            <v>0.90683746650639629</v>
          </cell>
          <cell r="M906">
            <v>0.86973388838651333</v>
          </cell>
          <cell r="N906">
            <v>0.86996738480121716</v>
          </cell>
          <cell r="O906">
            <v>0.87016520083902715</v>
          </cell>
        </row>
        <row r="907">
          <cell r="A907" t="str">
            <v>SCOM-SHLFOBR</v>
          </cell>
          <cell r="B907" t="str">
            <v>VAR_ncap</v>
          </cell>
          <cell r="C907" t="str">
            <v>-</v>
          </cell>
          <cell r="D907">
            <v>5.88340334843372E-7</v>
          </cell>
          <cell r="E907">
            <v>7.3031976058880301E-7</v>
          </cell>
          <cell r="F907">
            <v>3.2994088392506901E-7</v>
          </cell>
          <cell r="G907">
            <v>6.5353516329815395E-7</v>
          </cell>
          <cell r="H907">
            <v>0.45806646539630902</v>
          </cell>
          <cell r="I907">
            <v>0.238237295354885</v>
          </cell>
          <cell r="J907">
            <v>1.72448274490387E-6</v>
          </cell>
          <cell r="K907">
            <v>8.2852288351877804E-3</v>
          </cell>
          <cell r="L907">
            <v>3.1485747758351397E-2</v>
          </cell>
          <cell r="M907">
            <v>3.6578154844468302E-2</v>
          </cell>
          <cell r="N907">
            <v>1.68053035340653E-2</v>
          </cell>
          <cell r="O907">
            <v>5.9532338617991197E-2</v>
          </cell>
        </row>
        <row r="908">
          <cell r="A908" t="str">
            <v>SCOM-SHLFOBR</v>
          </cell>
          <cell r="B908" t="str">
            <v>VAR_cap</v>
          </cell>
          <cell r="C908" t="str">
            <v>-</v>
          </cell>
          <cell r="D908">
            <v>1.9285742455654549</v>
          </cell>
          <cell r="E908">
            <v>1.9285647394913403</v>
          </cell>
          <cell r="F908">
            <v>1.9285601571134803</v>
          </cell>
          <cell r="G908">
            <v>1.9285497111419663</v>
          </cell>
          <cell r="H908">
            <v>0.95820463368927</v>
          </cell>
          <cell r="I908">
            <v>0.69630326499423756</v>
          </cell>
          <cell r="J908">
            <v>0.40567625830910797</v>
          </cell>
          <cell r="K908">
            <v>0.24652147103495556</v>
          </cell>
          <cell r="L908">
            <v>7.6358819327084534E-2</v>
          </cell>
          <cell r="M908">
            <v>7.6340143971525026E-2</v>
          </cell>
          <cell r="N908">
            <v>7.6339212591153727E-2</v>
          </cell>
          <cell r="O908">
            <v>7.6338309461126103E-2</v>
          </cell>
        </row>
        <row r="909">
          <cell r="A909" t="str">
            <v>RHNM-SHPLTBR</v>
          </cell>
          <cell r="B909" t="str">
            <v>VAR_fout</v>
          </cell>
          <cell r="C909" t="str">
            <v>RHNM-SHPLT</v>
          </cell>
          <cell r="E909">
            <v>7.3541007433440053E-2</v>
          </cell>
          <cell r="F909">
            <v>7.6578252267223021E-2</v>
          </cell>
          <cell r="G909">
            <v>0.20611050852775945</v>
          </cell>
          <cell r="H909">
            <v>0.32367926540004593</v>
          </cell>
          <cell r="I909">
            <v>0.41953905539004782</v>
          </cell>
          <cell r="J909">
            <v>0.49764101501534641</v>
          </cell>
          <cell r="K909">
            <v>0.56987962061308184</v>
          </cell>
          <cell r="L909">
            <v>0.62317073699490955</v>
          </cell>
          <cell r="M909">
            <v>0.68373756409573128</v>
          </cell>
          <cell r="N909">
            <v>0.68387779531922877</v>
          </cell>
          <cell r="O909">
            <v>0.68388187175649728</v>
          </cell>
        </row>
        <row r="910">
          <cell r="A910" t="str">
            <v>RHNM-SHPLTBR</v>
          </cell>
          <cell r="B910" t="str">
            <v>VAR_fin</v>
          </cell>
          <cell r="C910" t="str">
            <v>RPLT</v>
          </cell>
          <cell r="E910">
            <v>8.1712230481600034E-2</v>
          </cell>
          <cell r="F910">
            <v>8.5086946963581239E-2</v>
          </cell>
          <cell r="G910">
            <v>0.22901167614195481</v>
          </cell>
          <cell r="H910">
            <v>0.35964362822227336</v>
          </cell>
          <cell r="I910">
            <v>0.46615450598894242</v>
          </cell>
          <cell r="J910">
            <v>0.55293446112816236</v>
          </cell>
          <cell r="K910">
            <v>0.63319957845897978</v>
          </cell>
          <cell r="L910">
            <v>0.69241192999434353</v>
          </cell>
          <cell r="M910">
            <v>0.75970840455081257</v>
          </cell>
          <cell r="N910">
            <v>0.75986421702136542</v>
          </cell>
          <cell r="O910">
            <v>0.75986874639610846</v>
          </cell>
        </row>
        <row r="911">
          <cell r="A911" t="str">
            <v>RHNM-SHPLTBR</v>
          </cell>
          <cell r="B911" t="str">
            <v>VAR_fin</v>
          </cell>
          <cell r="C911" t="str">
            <v>RHNMPLTBRC</v>
          </cell>
          <cell r="E911">
            <v>7.3541007433440053E-2</v>
          </cell>
          <cell r="F911">
            <v>7.6578252267223021E-2</v>
          </cell>
          <cell r="G911">
            <v>0.20611050852775945</v>
          </cell>
          <cell r="H911">
            <v>0.32367926540004593</v>
          </cell>
          <cell r="I911">
            <v>0.41953905539004782</v>
          </cell>
          <cell r="J911">
            <v>0.49764101501534641</v>
          </cell>
          <cell r="K911">
            <v>0.56987962061308184</v>
          </cell>
          <cell r="L911">
            <v>0.62317073699490955</v>
          </cell>
          <cell r="M911">
            <v>0.68373756409573128</v>
          </cell>
          <cell r="N911">
            <v>0.68387779531922877</v>
          </cell>
          <cell r="O911">
            <v>0.68388187175649728</v>
          </cell>
        </row>
        <row r="912">
          <cell r="A912" t="str">
            <v>RHNM-SHPLTBR</v>
          </cell>
          <cell r="B912" t="str">
            <v>VAR_ncap</v>
          </cell>
          <cell r="C912" t="str">
            <v>-</v>
          </cell>
          <cell r="E912">
            <v>5.9071857863468901E-3</v>
          </cell>
          <cell r="F912">
            <v>1.4725707679917301E-4</v>
          </cell>
          <cell r="G912">
            <v>1.03250729588336E-2</v>
          </cell>
          <cell r="H912">
            <v>1.1764402716561701E-2</v>
          </cell>
          <cell r="I912">
            <v>1.2624209432394199E-2</v>
          </cell>
          <cell r="J912">
            <v>1.4266827205583201E-2</v>
          </cell>
          <cell r="K912">
            <v>1.75578591955988E-2</v>
          </cell>
          <cell r="L912">
            <v>1.6674026660982898E-2</v>
          </cell>
          <cell r="M912">
            <v>1.9199667313584499E-2</v>
          </cell>
          <cell r="N912">
            <v>1.9430629238445001E-2</v>
          </cell>
          <cell r="O912">
            <v>1.5037271982033499E-2</v>
          </cell>
        </row>
        <row r="913">
          <cell r="A913" t="str">
            <v>RHNM-SHPLTBR</v>
          </cell>
          <cell r="B913" t="str">
            <v>VAR_cap</v>
          </cell>
          <cell r="C913" t="str">
            <v>-</v>
          </cell>
          <cell r="E913">
            <v>5.9071857863468901E-3</v>
          </cell>
          <cell r="F913">
            <v>6.0543128812279527E-3</v>
          </cell>
          <cell r="G913">
            <v>1.6378973440872562E-2</v>
          </cell>
          <cell r="H913">
            <v>2.5262558311062586E-2</v>
          </cell>
          <cell r="I913">
            <v>3.2779786264193846E-2</v>
          </cell>
          <cell r="J913">
            <v>3.8655144303566882E-2</v>
          </cell>
          <cell r="K913">
            <v>4.4448474299701064E-2</v>
          </cell>
          <cell r="L913">
            <v>4.8547661847663383E-2</v>
          </cell>
          <cell r="M913">
            <v>5.3431046882585521E-2</v>
          </cell>
          <cell r="N913">
            <v>5.3127632341385428E-2</v>
          </cell>
          <cell r="O913">
            <v>5.3666982130224389E-2</v>
          </cell>
        </row>
        <row r="914">
          <cell r="A914" t="str">
            <v>D-RHES_NKEV_GAS_ELC_CHP</v>
          </cell>
          <cell r="B914" t="str">
            <v>VAR_fout</v>
          </cell>
          <cell r="C914" t="str">
            <v>RHES_ELC</v>
          </cell>
          <cell r="D914">
            <v>7.0211319791548621E-3</v>
          </cell>
          <cell r="E914">
            <v>9.9104479651514784E-4</v>
          </cell>
          <cell r="F914">
            <v>3.3519817060304424E-3</v>
          </cell>
          <cell r="G914">
            <v>2.102893641049884E-3</v>
          </cell>
          <cell r="H914">
            <v>1.9495435081414341E-3</v>
          </cell>
          <cell r="I914">
            <v>9.136171358792237E-4</v>
          </cell>
          <cell r="L914">
            <v>9.9334106806818869E-4</v>
          </cell>
          <cell r="M914">
            <v>1.5084099255987188E-3</v>
          </cell>
          <cell r="N914">
            <v>2.2894490283124004E-3</v>
          </cell>
          <cell r="O914">
            <v>2.8503351605241051E-3</v>
          </cell>
        </row>
        <row r="915">
          <cell r="A915" t="str">
            <v>D-RHES_NKEV_GAS_ELC_CHP</v>
          </cell>
          <cell r="B915" t="str">
            <v>VAR_fout</v>
          </cell>
          <cell r="C915" t="str">
            <v>ELC5</v>
          </cell>
          <cell r="D915">
            <v>6.9127748871359073E-3</v>
          </cell>
          <cell r="E915">
            <v>9.9116852667279734E-4</v>
          </cell>
          <cell r="F915">
            <v>3.3543754887182414E-3</v>
          </cell>
          <cell r="G915">
            <v>2.1038673452335242E-3</v>
          </cell>
          <cell r="H915">
            <v>1.9507379221402042E-3</v>
          </cell>
          <cell r="I915">
            <v>9.142707954013765E-4</v>
          </cell>
          <cell r="L915">
            <v>9.9114575267560774E-4</v>
          </cell>
          <cell r="M915">
            <v>1.4906084639205739E-3</v>
          </cell>
          <cell r="N915">
            <v>2.2579400477380556E-3</v>
          </cell>
          <cell r="O915">
            <v>2.8373622841383664E-3</v>
          </cell>
        </row>
        <row r="916">
          <cell r="A916" t="str">
            <v>D-RHES_NKEV_GAS_ELC_CHP</v>
          </cell>
          <cell r="B916" t="str">
            <v>VAR_fin</v>
          </cell>
          <cell r="C916" t="str">
            <v>RHES_NKEV_GAS_ELC_CHP</v>
          </cell>
          <cell r="D916">
            <v>1.3933906866290757E-2</v>
          </cell>
          <cell r="E916">
            <v>1.9822133231879443E-3</v>
          </cell>
          <cell r="F916">
            <v>6.7001926539601991E-3</v>
          </cell>
          <cell r="G916">
            <v>4.2026891406527749E-3</v>
          </cell>
          <cell r="H916">
            <v>3.8940556940274991E-3</v>
          </cell>
          <cell r="I916">
            <v>1.8153826754352099E-3</v>
          </cell>
          <cell r="L916">
            <v>1.984486820743796E-3</v>
          </cell>
          <cell r="M916">
            <v>2.9990183895192936E-3</v>
          </cell>
          <cell r="N916">
            <v>4.5473890760504548E-3</v>
          </cell>
          <cell r="O916">
            <v>5.6876974446624694E-3</v>
          </cell>
        </row>
        <row r="917">
          <cell r="A917" t="str">
            <v>SCOM-SHSTG-SOL</v>
          </cell>
          <cell r="B917" t="str">
            <v>VAR_fout</v>
          </cell>
          <cell r="C917" t="str">
            <v>SCOM-SHASOL</v>
          </cell>
          <cell r="D917">
            <v>4.3078774663917272E-5</v>
          </cell>
          <cell r="E917">
            <v>4.2247256034488462E-5</v>
          </cell>
          <cell r="F917">
            <v>3.373600271390748E-3</v>
          </cell>
          <cell r="G917">
            <v>3.3316365420952032E-3</v>
          </cell>
          <cell r="H917">
            <v>1.038019975687225E-2</v>
          </cell>
          <cell r="I917">
            <v>9.8290905593921299E-2</v>
          </cell>
          <cell r="J917">
            <v>3.2221374929399742</v>
          </cell>
          <cell r="K917">
            <v>0.19677648873874465</v>
          </cell>
          <cell r="L917">
            <v>0.1867634622331544</v>
          </cell>
          <cell r="M917">
            <v>0.32857462333758003</v>
          </cell>
          <cell r="N917">
            <v>0.32263967730439158</v>
          </cell>
          <cell r="O917">
            <v>3.01797917527389</v>
          </cell>
        </row>
        <row r="918">
          <cell r="A918" t="str">
            <v>SCOM-SHSTG-SOL</v>
          </cell>
          <cell r="B918" t="str">
            <v>VAR_fin</v>
          </cell>
          <cell r="C918" t="str">
            <v>SCOM-SHASOL</v>
          </cell>
          <cell r="D918">
            <v>3.8079105221782966E-5</v>
          </cell>
          <cell r="E918">
            <v>3.9381132395121113E-5</v>
          </cell>
          <cell r="F918">
            <v>4.3434680486183139E-3</v>
          </cell>
          <cell r="G918">
            <v>4.1534001861016911E-3</v>
          </cell>
          <cell r="H918">
            <v>1.2586871867431876E-2</v>
          </cell>
          <cell r="I918">
            <v>0.11563467860479329</v>
          </cell>
          <cell r="J918">
            <v>3.6824420921063683</v>
          </cell>
          <cell r="K918">
            <v>0.21864670044460371</v>
          </cell>
          <cell r="L918">
            <v>0.20753212280848349</v>
          </cell>
          <cell r="M918">
            <v>0.36510722399205381</v>
          </cell>
          <cell r="N918">
            <v>0.35851799586492916</v>
          </cell>
          <cell r="O918">
            <v>3.3533215456865615</v>
          </cell>
        </row>
        <row r="919">
          <cell r="A919" t="str">
            <v>SCOM-SHSTG-SOL</v>
          </cell>
          <cell r="B919" t="str">
            <v>VAR_ncap</v>
          </cell>
          <cell r="C919" t="str">
            <v>-</v>
          </cell>
          <cell r="D919">
            <v>6.57698186894368E-3</v>
          </cell>
          <cell r="E919">
            <v>1.6912501528263402E-2</v>
          </cell>
          <cell r="F919">
            <v>5.29799661717586E-6</v>
          </cell>
          <cell r="G919">
            <v>2.7945086736960199E-5</v>
          </cell>
          <cell r="H919">
            <v>4.5028292974578402E-2</v>
          </cell>
          <cell r="I919">
            <v>7.0885234591321206E-2</v>
          </cell>
          <cell r="J919">
            <v>2.0961867256872801E-3</v>
          </cell>
          <cell r="K919">
            <v>4.5032000124605599E-2</v>
          </cell>
          <cell r="L919">
            <v>6.0276793842114297E-2</v>
          </cell>
          <cell r="M919">
            <v>1.26997643180446E-2</v>
          </cell>
          <cell r="N919">
            <v>5.6173127088945202E-2</v>
          </cell>
          <cell r="O919">
            <v>4.91235814390477E-2</v>
          </cell>
        </row>
        <row r="920">
          <cell r="A920" t="str">
            <v>SCOM-SHSTG-SOL</v>
          </cell>
          <cell r="B920" t="str">
            <v>VAR_cap</v>
          </cell>
          <cell r="C920" t="str">
            <v>-</v>
          </cell>
          <cell r="D920">
            <v>6.57698186894368E-3</v>
          </cell>
          <cell r="E920">
            <v>2.3489483397207099E-2</v>
          </cell>
          <cell r="F920">
            <v>2.3494781393824202E-2</v>
          </cell>
          <cell r="G920">
            <v>2.3522726480561199E-2</v>
          </cell>
          <cell r="H920">
            <v>5.5432189745023397E-2</v>
          </cell>
          <cell r="I920">
            <v>0.115937268750716</v>
          </cell>
          <cell r="J920">
            <v>0.11800971429158701</v>
          </cell>
          <cell r="K920">
            <v>0.118013421441614</v>
          </cell>
          <cell r="L920">
            <v>0.118019050891998</v>
          </cell>
          <cell r="M920">
            <v>0.118008558284765</v>
          </cell>
          <cell r="N920">
            <v>0.11801727086145999</v>
          </cell>
          <cell r="O920">
            <v>0.11799647284603799</v>
          </cell>
        </row>
        <row r="921">
          <cell r="A921" t="str">
            <v>RHNM-SHELCBRA</v>
          </cell>
          <cell r="B921" t="str">
            <v>VAR_fout</v>
          </cell>
          <cell r="C921" t="str">
            <v>RHNM-SHELCB</v>
          </cell>
          <cell r="E921">
            <v>0.1543882828179578</v>
          </cell>
          <cell r="F921">
            <v>0.15181259275877618</v>
          </cell>
          <cell r="G921">
            <v>2.4148910827013603E-2</v>
          </cell>
          <cell r="H921">
            <v>8.3096295971800415E-4</v>
          </cell>
          <cell r="I921">
            <v>4.6481731304777181E-4</v>
          </cell>
          <cell r="J921">
            <v>5.4216794158765797E-4</v>
          </cell>
          <cell r="K921">
            <v>6.0330864062353858E-4</v>
          </cell>
          <cell r="L921">
            <v>1.4849205371160058E-3</v>
          </cell>
          <cell r="M921">
            <v>0.15390854310156335</v>
          </cell>
          <cell r="N921">
            <v>4.1837491437280473E-3</v>
          </cell>
          <cell r="O921">
            <v>3.914771348941434E-3</v>
          </cell>
        </row>
        <row r="922">
          <cell r="A922" t="str">
            <v>RHNM-SHELCBRA</v>
          </cell>
          <cell r="B922" t="str">
            <v>VAR_fin</v>
          </cell>
          <cell r="C922" t="str">
            <v>RHNM-SHAELCB</v>
          </cell>
          <cell r="E922">
            <v>0.1543882828179578</v>
          </cell>
          <cell r="F922">
            <v>0.15181259275877618</v>
          </cell>
          <cell r="G922">
            <v>2.4148910827013603E-2</v>
          </cell>
          <cell r="H922">
            <v>8.3096295971800415E-4</v>
          </cell>
          <cell r="I922">
            <v>4.6481731304777181E-4</v>
          </cell>
          <cell r="J922">
            <v>5.4216794158765797E-4</v>
          </cell>
          <cell r="K922">
            <v>6.0330864062353858E-4</v>
          </cell>
          <cell r="L922">
            <v>1.4849205371160058E-3</v>
          </cell>
          <cell r="M922">
            <v>0.15390854310156335</v>
          </cell>
          <cell r="N922">
            <v>4.1837491437280473E-3</v>
          </cell>
          <cell r="O922">
            <v>3.914771348941434E-3</v>
          </cell>
        </row>
        <row r="923">
          <cell r="A923" t="str">
            <v>RHNM-SHELCBRA</v>
          </cell>
          <cell r="B923" t="str">
            <v>VAR_ncap</v>
          </cell>
          <cell r="C923" t="str">
            <v>-</v>
          </cell>
          <cell r="E923">
            <v>1.23949312448041E-2</v>
          </cell>
          <cell r="H923">
            <v>8.4087402160544798E-5</v>
          </cell>
          <cell r="J923">
            <v>7.9723696851019199E-5</v>
          </cell>
          <cell r="L923">
            <v>1.8640083140293999E-4</v>
          </cell>
          <cell r="M923">
            <v>1.21226273967761E-2</v>
          </cell>
          <cell r="N923">
            <v>7.5113891852510704E-5</v>
          </cell>
          <cell r="O923">
            <v>1.36256220460623E-4</v>
          </cell>
        </row>
        <row r="924">
          <cell r="A924" t="str">
            <v>RHNM-SHELCBRA</v>
          </cell>
          <cell r="B924" t="str">
            <v>VAR_cap</v>
          </cell>
          <cell r="C924" t="str">
            <v>-</v>
          </cell>
          <cell r="E924">
            <v>1.23949312448041E-2</v>
          </cell>
          <cell r="F924">
            <v>1.2394254722635393E-2</v>
          </cell>
          <cell r="G924">
            <v>3.1036558195541106E-3</v>
          </cell>
          <cell r="H924">
            <v>1.1855702550716066E-4</v>
          </cell>
          <cell r="I924">
            <v>6.48640278998426E-5</v>
          </cell>
          <cell r="J924">
            <v>7.9933985169007904E-5</v>
          </cell>
          <cell r="K924">
            <v>7.9463482630338317E-5</v>
          </cell>
          <cell r="L924">
            <v>2.1078298012843866E-4</v>
          </cell>
          <cell r="M924">
            <v>1.2291631254795394E-2</v>
          </cell>
          <cell r="N924">
            <v>5.9622340624449974E-4</v>
          </cell>
          <cell r="O924">
            <v>5.6986878551200035E-4</v>
          </cell>
        </row>
        <row r="925">
          <cell r="A925" t="str">
            <v>RHNM-SHSTG-SOL</v>
          </cell>
          <cell r="B925" t="str">
            <v>VAR_fout</v>
          </cell>
          <cell r="C925" t="str">
            <v>RHNM-SHASOL</v>
          </cell>
          <cell r="E925">
            <v>3.0635885409736984E-5</v>
          </cell>
          <cell r="F925">
            <v>4.6016446625299894E-3</v>
          </cell>
          <cell r="G925">
            <v>6.0375970270215721E-3</v>
          </cell>
          <cell r="H925">
            <v>3.5453390470179778E-3</v>
          </cell>
          <cell r="I925">
            <v>1.0515772836643723E-3</v>
          </cell>
          <cell r="J925">
            <v>5.5779241844242848E-4</v>
          </cell>
          <cell r="K925">
            <v>2.7945354110669573E-4</v>
          </cell>
          <cell r="L925">
            <v>3.7229405843001702E-4</v>
          </cell>
          <cell r="M925">
            <v>8.3518481503215244E-4</v>
          </cell>
          <cell r="N925">
            <v>4.0379040838861796E-4</v>
          </cell>
          <cell r="O925">
            <v>4.58346468765665E-4</v>
          </cell>
        </row>
        <row r="926">
          <cell r="A926" t="str">
            <v>RHNM-SHSTG-SOL</v>
          </cell>
          <cell r="B926" t="str">
            <v>VAR_fin</v>
          </cell>
          <cell r="C926" t="str">
            <v>RHNM-SHASOL</v>
          </cell>
          <cell r="E926">
            <v>6.4092782596718214E-7</v>
          </cell>
          <cell r="F926">
            <v>4.5708615697953609E-3</v>
          </cell>
          <cell r="G926">
            <v>6.0092780184362628E-3</v>
          </cell>
          <cell r="H926">
            <v>3.5266562805123976E-3</v>
          </cell>
          <cell r="I926">
            <v>1.036311308181081E-3</v>
          </cell>
          <cell r="J926">
            <v>5.2633560832829839E-4</v>
          </cell>
          <cell r="K926">
            <v>2.3979716677972537E-4</v>
          </cell>
          <cell r="L926">
            <v>3.5612749903956274E-4</v>
          </cell>
          <cell r="M926">
            <v>7.897089477174558E-4</v>
          </cell>
          <cell r="N926">
            <v>3.8049206298148923E-4</v>
          </cell>
          <cell r="O926">
            <v>4.1790165456210188E-4</v>
          </cell>
        </row>
        <row r="927">
          <cell r="A927" t="str">
            <v>RHNM-SHSTG-SOL</v>
          </cell>
          <cell r="B927" t="str">
            <v>VAR_ncap</v>
          </cell>
          <cell r="C927" t="str">
            <v>-</v>
          </cell>
          <cell r="D927">
            <v>2.9656512361015901E-6</v>
          </cell>
          <cell r="E927">
            <v>7.0694820821116196E-4</v>
          </cell>
          <cell r="F927">
            <v>2.0881860980903199E-5</v>
          </cell>
          <cell r="G927">
            <v>2.12895845977118E-4</v>
          </cell>
          <cell r="H927">
            <v>2.7866655988373398E-6</v>
          </cell>
          <cell r="I927">
            <v>2.5624542975978102E-6</v>
          </cell>
          <cell r="J927">
            <v>9.9990091305406401E-5</v>
          </cell>
          <cell r="K927">
            <v>5.4364948837545002E-6</v>
          </cell>
          <cell r="L927">
            <v>2.2584809242734899E-6</v>
          </cell>
          <cell r="M927">
            <v>1.4340907737951501E-4</v>
          </cell>
          <cell r="N927">
            <v>4.8149435271684802E-6</v>
          </cell>
          <cell r="O927">
            <v>1.2517382523982E-6</v>
          </cell>
        </row>
        <row r="928">
          <cell r="A928" t="str">
            <v>RHNM-SHSTG-SOL</v>
          </cell>
          <cell r="B928" t="str">
            <v>VAR_cap</v>
          </cell>
          <cell r="C928" t="str">
            <v>-</v>
          </cell>
          <cell r="D928">
            <v>2.9656512361015901E-6</v>
          </cell>
          <cell r="E928">
            <v>7.0991385944726396E-4</v>
          </cell>
          <cell r="F928">
            <v>7.30795720428167E-4</v>
          </cell>
          <cell r="G928">
            <v>9.4369156640528398E-4</v>
          </cell>
          <cell r="H928">
            <v>5.9953399886217599E-4</v>
          </cell>
          <cell r="I928">
            <v>1.8212732666288099E-4</v>
          </cell>
          <cell r="J928">
            <v>1.05339211201842E-4</v>
          </cell>
          <cell r="K928">
            <v>1.07989040486759E-4</v>
          </cell>
          <cell r="L928">
            <v>9.4830568671547906E-5</v>
          </cell>
          <cell r="M928">
            <v>1.5110405318754299E-4</v>
          </cell>
          <cell r="N928">
            <v>1.5072945488819E-4</v>
          </cell>
          <cell r="O928">
            <v>1.4947575915908099E-4</v>
          </cell>
        </row>
        <row r="929">
          <cell r="A929" t="str">
            <v>RHNS-SHELCHP</v>
          </cell>
          <cell r="B929" t="str">
            <v>VAR_fout</v>
          </cell>
          <cell r="C929" t="str">
            <v>RHNS-SHAELCH</v>
          </cell>
          <cell r="E929">
            <v>0.24173561029914598</v>
          </cell>
          <cell r="F929">
            <v>0.74043409432036711</v>
          </cell>
          <cell r="G929">
            <v>1.6120572741181869</v>
          </cell>
          <cell r="H929">
            <v>2.1442931657100281</v>
          </cell>
          <cell r="I929">
            <v>2.1443011194450499</v>
          </cell>
          <cell r="J929">
            <v>2.8399590909510479</v>
          </cell>
          <cell r="K929">
            <v>3.4967542266905518</v>
          </cell>
          <cell r="L929">
            <v>4.189281244964115</v>
          </cell>
          <cell r="M929">
            <v>4.2683639191260907</v>
          </cell>
          <cell r="N929">
            <v>4.2683901658785208</v>
          </cell>
          <cell r="O929">
            <v>4.2684128464991273</v>
          </cell>
        </row>
        <row r="930">
          <cell r="A930" t="str">
            <v>RHNS-SHELCHP</v>
          </cell>
          <cell r="B930" t="str">
            <v>VAR_fin</v>
          </cell>
          <cell r="C930" t="str">
            <v>RHNS_ELC</v>
          </cell>
          <cell r="E930">
            <v>7.430397857555722E-2</v>
          </cell>
          <cell r="F930">
            <v>0.22213022829611004</v>
          </cell>
          <cell r="G930">
            <v>0.46501652138024591</v>
          </cell>
          <cell r="H930">
            <v>0.59840739508186824</v>
          </cell>
          <cell r="I930">
            <v>0.57954084309325682</v>
          </cell>
          <cell r="J930">
            <v>0.74735765551343414</v>
          </cell>
          <cell r="K930">
            <v>0.89660364786937263</v>
          </cell>
          <cell r="L930">
            <v>1.0741746781959265</v>
          </cell>
          <cell r="M930">
            <v>1.0944522869554085</v>
          </cell>
          <cell r="N930">
            <v>1.094459016891929</v>
          </cell>
          <cell r="O930">
            <v>1.0944648324356747</v>
          </cell>
        </row>
        <row r="931">
          <cell r="A931" t="str">
            <v>RHNS-SHELCHP</v>
          </cell>
          <cell r="B931" t="str">
            <v>VAR_fin</v>
          </cell>
          <cell r="C931" t="str">
            <v>RHNSELCHPC</v>
          </cell>
          <cell r="E931">
            <v>0.24173561029914598</v>
          </cell>
          <cell r="F931">
            <v>0.74043409432036711</v>
          </cell>
          <cell r="G931">
            <v>1.6120572741181869</v>
          </cell>
          <cell r="H931">
            <v>2.1442931657100281</v>
          </cell>
          <cell r="I931">
            <v>2.1443011194450499</v>
          </cell>
          <cell r="J931">
            <v>2.8399590909510479</v>
          </cell>
          <cell r="K931">
            <v>3.4967542266905518</v>
          </cell>
          <cell r="L931">
            <v>4.189281244964115</v>
          </cell>
          <cell r="M931">
            <v>4.2683639191260907</v>
          </cell>
          <cell r="N931">
            <v>4.2683901658785208</v>
          </cell>
          <cell r="O931">
            <v>4.2684128464991273</v>
          </cell>
        </row>
        <row r="932">
          <cell r="A932" t="str">
            <v>RHNS-SHELCHP</v>
          </cell>
          <cell r="B932" t="str">
            <v>VAR_ncap</v>
          </cell>
          <cell r="C932" t="str">
            <v>-</v>
          </cell>
          <cell r="E932">
            <v>1.7671759128815401E-2</v>
          </cell>
          <cell r="F932">
            <v>3.6447556350215897E-2</v>
          </cell>
          <cell r="G932">
            <v>6.4045117943262106E-2</v>
          </cell>
          <cell r="H932">
            <v>4.6848090530110603E-2</v>
          </cell>
          <cell r="I932">
            <v>4.98634561868374E-2</v>
          </cell>
          <cell r="J932">
            <v>0.11018932065963299</v>
          </cell>
          <cell r="K932">
            <v>9.5291343359862501E-2</v>
          </cell>
          <cell r="L932">
            <v>0.10665627052238399</v>
          </cell>
          <cell r="M932">
            <v>0.109024560821062</v>
          </cell>
          <cell r="N932">
            <v>0.112220583256836</v>
          </cell>
          <cell r="O932">
            <v>8.9763039949725607E-2</v>
          </cell>
        </row>
        <row r="933">
          <cell r="A933" t="str">
            <v>RHNS-SHELCHP</v>
          </cell>
          <cell r="B933" t="str">
            <v>VAR_cap</v>
          </cell>
          <cell r="C933" t="str">
            <v>-</v>
          </cell>
          <cell r="E933">
            <v>1.7671759128815401E-2</v>
          </cell>
          <cell r="F933">
            <v>5.411923198226723E-2</v>
          </cell>
          <cell r="G933">
            <v>0.11816415408584698</v>
          </cell>
          <cell r="H933">
            <v>0.15639432826032634</v>
          </cell>
          <cell r="I933">
            <v>0.15622566094568888</v>
          </cell>
          <cell r="J933">
            <v>0.20690065453429651</v>
          </cell>
          <cell r="K933">
            <v>0.25534379568234672</v>
          </cell>
          <cell r="L933">
            <v>0.30519880744594086</v>
          </cell>
          <cell r="M933">
            <v>0.31097184271388456</v>
          </cell>
          <cell r="N933">
            <v>0.31096766141424809</v>
          </cell>
          <cell r="O933">
            <v>0.31100786453437379</v>
          </cell>
        </row>
        <row r="934">
          <cell r="A934" t="str">
            <v>SCOM-SHBIOBR</v>
          </cell>
          <cell r="B934" t="str">
            <v>VAR_fout</v>
          </cell>
          <cell r="C934" t="str">
            <v>SCOM-SHBIO</v>
          </cell>
          <cell r="D934">
            <v>1.2230704346714292</v>
          </cell>
          <cell r="E934">
            <v>1.3407691156677031</v>
          </cell>
          <cell r="F934">
            <v>1.3567665303119649</v>
          </cell>
          <cell r="G934">
            <v>1.3230368850977978</v>
          </cell>
          <cell r="H934">
            <v>1.4554047775722436</v>
          </cell>
          <cell r="I934">
            <v>3.0688072143016041</v>
          </cell>
          <cell r="J934">
            <v>4.9503949294404128</v>
          </cell>
          <cell r="K934">
            <v>10.543021773622135</v>
          </cell>
          <cell r="L934">
            <v>11.384887208821398</v>
          </cell>
          <cell r="M934">
            <v>14.217109987503035</v>
          </cell>
          <cell r="N934">
            <v>15.116552096120861</v>
          </cell>
          <cell r="O934">
            <v>15.141381726713506</v>
          </cell>
        </row>
        <row r="935">
          <cell r="A935" t="str">
            <v>SCOM-SHBIOBR</v>
          </cell>
          <cell r="B935" t="str">
            <v>VAR_fin</v>
          </cell>
          <cell r="C935" t="str">
            <v>SBIO</v>
          </cell>
          <cell r="D935">
            <v>1.4022820851541273</v>
          </cell>
          <cell r="E935">
            <v>1.5372266861587973</v>
          </cell>
          <cell r="F935">
            <v>1.55556813839941</v>
          </cell>
          <cell r="G935">
            <v>1.5168962223088716</v>
          </cell>
          <cell r="H935">
            <v>1.6686594560562282</v>
          </cell>
          <cell r="I935">
            <v>3.5184673404054156</v>
          </cell>
          <cell r="J935">
            <v>5.6757566262788481</v>
          </cell>
          <cell r="K935">
            <v>12.087848857626843</v>
          </cell>
          <cell r="L935">
            <v>13.053069489591131</v>
          </cell>
          <cell r="M935">
            <v>16.300286617178447</v>
          </cell>
          <cell r="N935">
            <v>17.331520403715722</v>
          </cell>
          <cell r="O935">
            <v>17.359988221409676</v>
          </cell>
        </row>
        <row r="936">
          <cell r="A936" t="str">
            <v>SCOM-SHBIOBR</v>
          </cell>
          <cell r="B936" t="str">
            <v>VAR_ncap</v>
          </cell>
          <cell r="C936" t="str">
            <v>-</v>
          </cell>
          <cell r="D936">
            <v>1.0377078772844501E-6</v>
          </cell>
          <cell r="E936">
            <v>4.5585578865988597E-6</v>
          </cell>
          <cell r="F936">
            <v>1.7094138973144301E-6</v>
          </cell>
          <cell r="G936">
            <v>1.2223871600194601E-6</v>
          </cell>
          <cell r="H936">
            <v>8.6895736984540506E-2</v>
          </cell>
          <cell r="I936">
            <v>0.21769545413891001</v>
          </cell>
          <cell r="J936">
            <v>7.9914896130483998E-2</v>
          </cell>
          <cell r="K936">
            <v>0.62705530182454094</v>
          </cell>
          <cell r="L936">
            <v>0.164609300940501</v>
          </cell>
          <cell r="M936">
            <v>0.36689006124208201</v>
          </cell>
          <cell r="N936">
            <v>0.66281418364880296</v>
          </cell>
          <cell r="O936">
            <v>0.24006901024595001</v>
          </cell>
        </row>
        <row r="937">
          <cell r="A937" t="str">
            <v>SCOM-SHBIOBR</v>
          </cell>
          <cell r="B937" t="str">
            <v>VAR_cap</v>
          </cell>
          <cell r="C937" t="str">
            <v>-</v>
          </cell>
          <cell r="D937">
            <v>0.10534196317655328</v>
          </cell>
          <cell r="E937">
            <v>0.1053461579913509</v>
          </cell>
          <cell r="F937">
            <v>0.10534714635528893</v>
          </cell>
          <cell r="G937">
            <v>0.1053449921611046</v>
          </cell>
          <cell r="H937">
            <v>0.1142160301773217</v>
          </cell>
          <cell r="I937">
            <v>0.30459132917772802</v>
          </cell>
          <cell r="J937">
            <v>0.38450456383445014</v>
          </cell>
          <cell r="K937">
            <v>0.92466294888806866</v>
          </cell>
          <cell r="L937">
            <v>0.89443809893477899</v>
          </cell>
          <cell r="M937">
            <v>1.15855179869502</v>
          </cell>
          <cell r="N937">
            <v>1.2531911698011735</v>
          </cell>
          <cell r="O937">
            <v>1.2697702306636629</v>
          </cell>
        </row>
        <row r="938">
          <cell r="A938" t="str">
            <v>RHES-SHDEM</v>
          </cell>
          <cell r="B938" t="str">
            <v>VAR_fout</v>
          </cell>
          <cell r="C938" t="str">
            <v>RHES-SHD</v>
          </cell>
          <cell r="D938">
            <v>62.024837503894084</v>
          </cell>
          <cell r="E938">
            <v>67.866381410603879</v>
          </cell>
          <cell r="F938">
            <v>67.456507908702321</v>
          </cell>
          <cell r="G938">
            <v>65.34780028529029</v>
          </cell>
          <cell r="H938">
            <v>63.380042938307113</v>
          </cell>
          <cell r="I938">
            <v>61.449396495974291</v>
          </cell>
          <cell r="J938">
            <v>58.734506295310204</v>
          </cell>
          <cell r="K938">
            <v>56.922019181367041</v>
          </cell>
          <cell r="L938">
            <v>53.95611854754641</v>
          </cell>
          <cell r="M938">
            <v>51.589362118406228</v>
          </cell>
          <cell r="N938">
            <v>51.60538614764009</v>
          </cell>
          <cell r="O938">
            <v>45.506498024766202</v>
          </cell>
        </row>
        <row r="939">
          <cell r="A939" t="str">
            <v>RHES-SHDEM</v>
          </cell>
          <cell r="B939" t="str">
            <v>VAR_fin</v>
          </cell>
          <cell r="C939" t="str">
            <v>RHES-SHPLT</v>
          </cell>
          <cell r="D939">
            <v>1.2855330172802346</v>
          </cell>
          <cell r="E939">
            <v>1.4868618287212996</v>
          </cell>
          <cell r="F939">
            <v>1.4805428671532255</v>
          </cell>
          <cell r="G939">
            <v>1.4856056491358629</v>
          </cell>
          <cell r="H939">
            <v>1.4852141445079612</v>
          </cell>
          <cell r="I939">
            <v>1.4852067266822555</v>
          </cell>
          <cell r="J939">
            <v>1.4809460265452634</v>
          </cell>
          <cell r="K939">
            <v>1.4846514496648668</v>
          </cell>
          <cell r="L939">
            <v>1.4864271620174871</v>
          </cell>
          <cell r="M939">
            <v>1.4859387580246497</v>
          </cell>
          <cell r="N939">
            <v>1.4855190131420835</v>
          </cell>
          <cell r="O939">
            <v>1.4661107787324432</v>
          </cell>
        </row>
        <row r="940">
          <cell r="A940" t="str">
            <v>RHES-SHDEM</v>
          </cell>
          <cell r="B940" t="str">
            <v>VAR_fin</v>
          </cell>
          <cell r="C940" t="str">
            <v>RHES-SHLTHC-NGA</v>
          </cell>
          <cell r="D940">
            <v>5.7617384955114509E-2</v>
          </cell>
          <cell r="E940">
            <v>2.5451903753768101E-4</v>
          </cell>
          <cell r="F940">
            <v>1.3262993000219995E-2</v>
          </cell>
          <cell r="G940">
            <v>8.2615051704093435E-3</v>
          </cell>
          <cell r="H940">
            <v>8.2033691138150861E-3</v>
          </cell>
          <cell r="I940">
            <v>6.1337503706103145E-3</v>
          </cell>
          <cell r="K940">
            <v>7.0802199072969108E-4</v>
          </cell>
          <cell r="L940">
            <v>3.712458554076209E-3</v>
          </cell>
          <cell r="M940">
            <v>5.2356014519628121E-3</v>
          </cell>
          <cell r="N940">
            <v>9.0887461898680796E-3</v>
          </cell>
          <cell r="O940">
            <v>3.0508814486462185E-2</v>
          </cell>
        </row>
        <row r="941">
          <cell r="A941" t="str">
            <v>RHES-SHDEM</v>
          </cell>
          <cell r="B941" t="str">
            <v>VAR_fin</v>
          </cell>
          <cell r="C941" t="str">
            <v>RHES-SHSOL</v>
          </cell>
          <cell r="D941">
            <v>0.36992942387340483</v>
          </cell>
          <cell r="E941">
            <v>0.43549676216308397</v>
          </cell>
          <cell r="F941">
            <v>0.43509911368508952</v>
          </cell>
          <cell r="G941">
            <v>0.34692556918392675</v>
          </cell>
          <cell r="H941">
            <v>0.35251768338685247</v>
          </cell>
          <cell r="I941">
            <v>0.38221742924452834</v>
          </cell>
          <cell r="J941">
            <v>0.3731669948442265</v>
          </cell>
          <cell r="K941">
            <v>0.97779574240380074</v>
          </cell>
          <cell r="L941">
            <v>0.94688018145567499</v>
          </cell>
          <cell r="M941">
            <v>0.92277104884714933</v>
          </cell>
          <cell r="N941">
            <v>0.93099073701715263</v>
          </cell>
          <cell r="O941">
            <v>0.9028549495088587</v>
          </cell>
        </row>
        <row r="942">
          <cell r="A942" t="str">
            <v>RHES-SHDEM</v>
          </cell>
          <cell r="B942" t="str">
            <v>VAR_fin</v>
          </cell>
          <cell r="C942" t="str">
            <v>RHES-SHLTHC-WOD</v>
          </cell>
          <cell r="D942">
            <v>6.3222723404413829E-3</v>
          </cell>
          <cell r="E942">
            <v>1.6748370719127643E-5</v>
          </cell>
          <cell r="G942">
            <v>1.7111159143896547E-3</v>
          </cell>
          <cell r="H942">
            <v>2.7932976866212231E-3</v>
          </cell>
          <cell r="I942">
            <v>6.3370564948014557E-3</v>
          </cell>
          <cell r="J942">
            <v>3.2205630974332156E-2</v>
          </cell>
          <cell r="K942">
            <v>1.2257249840999932E-2</v>
          </cell>
          <cell r="L942">
            <v>5.4647513386938719E-3</v>
          </cell>
          <cell r="M942">
            <v>4.0320057437826561E-3</v>
          </cell>
          <cell r="N942">
            <v>6.740623461905698E-3</v>
          </cell>
          <cell r="O942">
            <v>2.7568269382713645E-2</v>
          </cell>
        </row>
        <row r="943">
          <cell r="A943" t="str">
            <v>RHES-SHDEM</v>
          </cell>
          <cell r="B943" t="str">
            <v>VAR_fin</v>
          </cell>
          <cell r="C943" t="str">
            <v>RHES-SHNGA</v>
          </cell>
          <cell r="D943">
            <v>17.533220301070266</v>
          </cell>
          <cell r="E943">
            <v>20.511215761498445</v>
          </cell>
          <cell r="F943">
            <v>18.595532902995746</v>
          </cell>
          <cell r="G943">
            <v>18.601009662051975</v>
          </cell>
          <cell r="H943">
            <v>18.171582145160922</v>
          </cell>
          <cell r="I943">
            <v>15.960284631459997</v>
          </cell>
          <cell r="J943">
            <v>10.319578837131051</v>
          </cell>
          <cell r="K943">
            <v>5.3578219664605369</v>
          </cell>
          <cell r="L943">
            <v>1.8017546797791049</v>
          </cell>
          <cell r="M943">
            <v>0.6782688833780367</v>
          </cell>
          <cell r="N943">
            <v>0.6778615929122207</v>
          </cell>
          <cell r="O943">
            <v>0.34836835641364355</v>
          </cell>
        </row>
        <row r="944">
          <cell r="A944" t="str">
            <v>RHES-SHDEM</v>
          </cell>
          <cell r="B944" t="str">
            <v>VAR_fin</v>
          </cell>
          <cell r="C944" t="str">
            <v>RHES-SHNGAH</v>
          </cell>
          <cell r="D944">
            <v>6.5627546006674382E-3</v>
          </cell>
          <cell r="E944">
            <v>2.0859683157662206E-5</v>
          </cell>
          <cell r="F944">
            <v>8.7381860817155373E-3</v>
          </cell>
          <cell r="G944">
            <v>2.9010174975615975E-3</v>
          </cell>
          <cell r="H944">
            <v>4.1888120843432723</v>
          </cell>
          <cell r="I944">
            <v>6.732450711883228</v>
          </cell>
          <cell r="J944">
            <v>6.7078600128446109</v>
          </cell>
          <cell r="K944">
            <v>2.5427333819889086</v>
          </cell>
          <cell r="L944">
            <v>0.34312444076158422</v>
          </cell>
          <cell r="M944">
            <v>3.4671188939890546E-3</v>
          </cell>
          <cell r="N944">
            <v>4.2277816379022318E-3</v>
          </cell>
          <cell r="O944">
            <v>2.6267949429563599E-2</v>
          </cell>
        </row>
        <row r="945">
          <cell r="A945" t="str">
            <v>RHES-SHDEM</v>
          </cell>
          <cell r="B945" t="str">
            <v>VAR_fin</v>
          </cell>
          <cell r="C945" t="str">
            <v>RHES-SHCOA</v>
          </cell>
          <cell r="D945">
            <v>9.5311708569234752E-2</v>
          </cell>
          <cell r="E945">
            <v>7.1980474296232652E-2</v>
          </cell>
          <cell r="F945">
            <v>7.9374175130371444E-3</v>
          </cell>
          <cell r="G945">
            <v>1.8664252486537524E-3</v>
          </cell>
          <cell r="H945">
            <v>2.5121923492086922E-3</v>
          </cell>
          <cell r="I945">
            <v>3.0016578325824507E-4</v>
          </cell>
          <cell r="K945">
            <v>1.3336721562280211E-3</v>
          </cell>
          <cell r="L945">
            <v>2.9870679902226303E-5</v>
          </cell>
          <cell r="O945">
            <v>8.4211376732771601E-3</v>
          </cell>
        </row>
        <row r="946">
          <cell r="A946" t="str">
            <v>RHES-SHDEM</v>
          </cell>
          <cell r="B946" t="str">
            <v>VAR_fin</v>
          </cell>
          <cell r="C946" t="str">
            <v>RHES-SHLFO</v>
          </cell>
          <cell r="D946">
            <v>21.631014830965469</v>
          </cell>
          <cell r="E946">
            <v>19.946176847051781</v>
          </cell>
          <cell r="F946">
            <v>21.478858703460705</v>
          </cell>
          <cell r="G946">
            <v>19.77549754681214</v>
          </cell>
          <cell r="H946">
            <v>8.1049593885785018</v>
          </cell>
          <cell r="I946">
            <v>2.5642155612466113</v>
          </cell>
          <cell r="J946">
            <v>2.5526293722989326</v>
          </cell>
          <cell r="K946">
            <v>2.5636835103234543</v>
          </cell>
          <cell r="L946">
            <v>2.5656189573513783</v>
          </cell>
          <cell r="M946">
            <v>1.7676935105428324</v>
          </cell>
          <cell r="N946">
            <v>1.7672299528415647</v>
          </cell>
          <cell r="O946">
            <v>0.58525843153407497</v>
          </cell>
        </row>
        <row r="947">
          <cell r="A947" t="str">
            <v>RHES-SHDEM</v>
          </cell>
          <cell r="B947" t="str">
            <v>VAR_fin</v>
          </cell>
          <cell r="C947" t="str">
            <v>RHES-SHCON</v>
          </cell>
          <cell r="D947">
            <v>1.3841137178117471</v>
          </cell>
          <cell r="E947">
            <v>3.4645721319359155</v>
          </cell>
          <cell r="F947">
            <v>3.4641027638037576</v>
          </cell>
          <cell r="G947">
            <v>5.6669633745906118</v>
          </cell>
          <cell r="H947">
            <v>7.5236057318244658</v>
          </cell>
          <cell r="I947">
            <v>11.084374472060436</v>
          </cell>
          <cell r="J947">
            <v>11.084354325497888</v>
          </cell>
          <cell r="K947">
            <v>11.084553749487887</v>
          </cell>
          <cell r="L947">
            <v>11.083617063803684</v>
          </cell>
          <cell r="M947">
            <v>11.084051024870121</v>
          </cell>
          <cell r="N947">
            <v>11.084037054473519</v>
          </cell>
          <cell r="O947">
            <v>7.7439561073945784</v>
          </cell>
        </row>
        <row r="948">
          <cell r="A948" t="str">
            <v>RHES-SHDEM</v>
          </cell>
          <cell r="B948" t="str">
            <v>VAR_fin</v>
          </cell>
          <cell r="C948" t="str">
            <v>RHES-SHWOD</v>
          </cell>
          <cell r="D948">
            <v>4.3612942575761187</v>
          </cell>
          <cell r="E948">
            <v>4.3870186530491369</v>
          </cell>
          <cell r="F948">
            <v>4.3333726868264604</v>
          </cell>
          <cell r="G948">
            <v>4.2334511448120953</v>
          </cell>
          <cell r="H948">
            <v>3.6457880402192915</v>
          </cell>
          <cell r="I948">
            <v>2.7884321258285403</v>
          </cell>
          <cell r="J948">
            <v>2.4133219087448254</v>
          </cell>
          <cell r="K948">
            <v>2.1446455877691353</v>
          </cell>
          <cell r="L948">
            <v>1.9114701128839446</v>
          </cell>
          <cell r="M948">
            <v>1.7233809929470245</v>
          </cell>
          <cell r="N948">
            <v>1.724111234406615</v>
          </cell>
          <cell r="O948">
            <v>1.4859847156784569</v>
          </cell>
        </row>
        <row r="949">
          <cell r="A949" t="str">
            <v>RHES-SHDEM</v>
          </cell>
          <cell r="B949" t="str">
            <v>VAR_fin</v>
          </cell>
          <cell r="C949" t="str">
            <v>RHES-SHLTHD</v>
          </cell>
          <cell r="D949">
            <v>1.9083993007879887</v>
          </cell>
          <cell r="E949">
            <v>3.5037677466198973</v>
          </cell>
          <cell r="F949">
            <v>3.4866929335138455</v>
          </cell>
          <cell r="G949">
            <v>1.7369482681101027</v>
          </cell>
          <cell r="H949">
            <v>1.7767146318819558</v>
          </cell>
          <cell r="I949">
            <v>2.8038982250153177</v>
          </cell>
          <cell r="J949">
            <v>1.8525635708274373</v>
          </cell>
          <cell r="K949">
            <v>2.5511975647195442</v>
          </cell>
          <cell r="L949">
            <v>2.3878775980382145</v>
          </cell>
          <cell r="M949">
            <v>2.2554885544222771</v>
          </cell>
          <cell r="N949">
            <v>2.2559543775961508</v>
          </cell>
          <cell r="O949">
            <v>2.0801663554327039</v>
          </cell>
        </row>
        <row r="950">
          <cell r="A950" t="str">
            <v>RHES-SHDEM</v>
          </cell>
          <cell r="B950" t="str">
            <v>VAR_fin</v>
          </cell>
          <cell r="C950" t="str">
            <v>RHES-SHELCB</v>
          </cell>
          <cell r="D950">
            <v>4.2544113601329254</v>
          </cell>
          <cell r="E950">
            <v>3.7838306622369595</v>
          </cell>
          <cell r="F950">
            <v>3.8805346611237246</v>
          </cell>
          <cell r="G950">
            <v>2.7346309541093201</v>
          </cell>
          <cell r="H950">
            <v>1.2375034060277281</v>
          </cell>
          <cell r="I950">
            <v>0.75599310120147534</v>
          </cell>
          <cell r="J950">
            <v>0.49842197949711664</v>
          </cell>
          <cell r="K950">
            <v>0.70969314698023189</v>
          </cell>
          <cell r="L950">
            <v>1.7252045253546417</v>
          </cell>
          <cell r="M950">
            <v>1.6243460459004739</v>
          </cell>
          <cell r="N950">
            <v>1.6246106055438287</v>
          </cell>
          <cell r="O950">
            <v>0.82277732106360602</v>
          </cell>
        </row>
        <row r="951">
          <cell r="A951" t="str">
            <v>RHES-SHDEM</v>
          </cell>
          <cell r="B951" t="str">
            <v>VAR_fin</v>
          </cell>
          <cell r="C951" t="str">
            <v>RHES-SHELCH</v>
          </cell>
          <cell r="D951">
            <v>9.1247300099392419</v>
          </cell>
          <cell r="E951">
            <v>10.275884605851484</v>
          </cell>
          <cell r="F951">
            <v>10.26870825978868</v>
          </cell>
          <cell r="G951">
            <v>10.751539966209206</v>
          </cell>
          <cell r="H951">
            <v>16.879090194034958</v>
          </cell>
          <cell r="I951">
            <v>16.878688422782176</v>
          </cell>
          <cell r="J951">
            <v>21.404314749268039</v>
          </cell>
          <cell r="K951">
            <v>27.490936626187604</v>
          </cell>
          <cell r="L951">
            <v>29.694855175987513</v>
          </cell>
          <cell r="M951">
            <v>30.034724378925972</v>
          </cell>
          <cell r="N951">
            <v>30.034264509039122</v>
          </cell>
          <cell r="O951">
            <v>29.973340918666313</v>
          </cell>
        </row>
        <row r="952">
          <cell r="A952" t="str">
            <v>RHES-SHDEM</v>
          </cell>
          <cell r="B952" t="str">
            <v>VAR_fin</v>
          </cell>
          <cell r="C952" t="str">
            <v>RHES-SHNST</v>
          </cell>
          <cell r="D952">
            <v>6.9436826982924946E-3</v>
          </cell>
          <cell r="E952">
            <v>1.5596791389404605E-5</v>
          </cell>
          <cell r="F952">
            <v>3.9845436955043886E-3</v>
          </cell>
          <cell r="G952">
            <v>9.4904703238363436E-4</v>
          </cell>
          <cell r="H952">
            <v>1.405455435607211E-3</v>
          </cell>
          <cell r="I952">
            <v>1.4928012434667934E-3</v>
          </cell>
          <cell r="J952">
            <v>1.59169799989188E-2</v>
          </cell>
          <cell r="K952">
            <v>8.3350585811704759E-4</v>
          </cell>
          <cell r="L952">
            <v>5.6406394041783883E-4</v>
          </cell>
          <cell r="M952">
            <v>9.3577563957798868E-4</v>
          </cell>
          <cell r="N952">
            <v>1.2087613262242857E-3</v>
          </cell>
          <cell r="O952">
            <v>5.9637681356110471E-3</v>
          </cell>
        </row>
        <row r="953">
          <cell r="A953" t="str">
            <v>D-RHEM_LTH_CHPNGA</v>
          </cell>
          <cell r="B953" t="str">
            <v>VAR_fout</v>
          </cell>
          <cell r="C953" t="str">
            <v>RHSA_LTH</v>
          </cell>
          <cell r="D953">
            <v>7.9573433082426336E-4</v>
          </cell>
          <cell r="E953">
            <v>6.3028869100620701E-4</v>
          </cell>
          <cell r="F953">
            <v>4.0548264963192584E-3</v>
          </cell>
          <cell r="G953">
            <v>3.7381079015341538E-4</v>
          </cell>
          <cell r="H953">
            <v>1.7241764966063379E-4</v>
          </cell>
          <cell r="I953">
            <v>3.4202251859352374E-4</v>
          </cell>
          <cell r="J953">
            <v>2.7391325739631428E-5</v>
          </cell>
          <cell r="K953">
            <v>3.2535399120097465E-5</v>
          </cell>
          <cell r="L953">
            <v>3.9952060619590395E-5</v>
          </cell>
          <cell r="M953">
            <v>3.0491466862229901E-4</v>
          </cell>
          <cell r="N953">
            <v>6.0599136767772889E-5</v>
          </cell>
          <cell r="O953">
            <v>1.5361799322923409E-4</v>
          </cell>
        </row>
        <row r="954">
          <cell r="A954" t="str">
            <v>D-RHEM_LTH_CHPNGA</v>
          </cell>
          <cell r="B954" t="str">
            <v>VAR_fout</v>
          </cell>
          <cell r="C954" t="str">
            <v>RHEM_LTH_CHPNGA_ON</v>
          </cell>
          <cell r="D954">
            <v>4.5277950433859529E-2</v>
          </cell>
          <cell r="E954">
            <v>5.8952293713761005E-2</v>
          </cell>
          <cell r="F954">
            <v>0.23340251629298822</v>
          </cell>
          <cell r="G954">
            <v>0.22900606539615787</v>
          </cell>
          <cell r="H954">
            <v>0.22631650496924047</v>
          </cell>
          <cell r="I954">
            <v>9.2384291907851912E-2</v>
          </cell>
          <cell r="J954">
            <v>1.47708051878351E-5</v>
          </cell>
          <cell r="K954">
            <v>1.8797929641478862E-5</v>
          </cell>
          <cell r="L954">
            <v>2.6314009518722224E-3</v>
          </cell>
          <cell r="M954">
            <v>7.5392569193643314E-3</v>
          </cell>
          <cell r="N954">
            <v>6.9275109134375075E-3</v>
          </cell>
          <cell r="O954">
            <v>0.18669831097509343</v>
          </cell>
        </row>
        <row r="955">
          <cell r="A955" t="str">
            <v>D-RHEM_LTH_CHPNGA</v>
          </cell>
          <cell r="B955" t="str">
            <v>VAR_fout</v>
          </cell>
          <cell r="C955" t="str">
            <v>LTH</v>
          </cell>
          <cell r="E955">
            <v>2.911644679806052E-6</v>
          </cell>
          <cell r="F955">
            <v>7.1414319626834634E-5</v>
          </cell>
          <cell r="G955">
            <v>2.5048685667956281E-4</v>
          </cell>
          <cell r="H955">
            <v>3.6673464150336824E-4</v>
          </cell>
          <cell r="I955">
            <v>1.8299872593679795E-4</v>
          </cell>
          <cell r="J955">
            <v>2.7781995635413731E-5</v>
          </cell>
          <cell r="K955">
            <v>4.1888543058384729E-5</v>
          </cell>
          <cell r="L955">
            <v>5.3182027737617401E-6</v>
          </cell>
          <cell r="M955">
            <v>1.8529993874439645E-5</v>
          </cell>
          <cell r="N955">
            <v>1.7494436066367537E-5</v>
          </cell>
          <cell r="O955">
            <v>1.2993606955598582E-4</v>
          </cell>
        </row>
        <row r="956">
          <cell r="A956" t="str">
            <v>D-RHEM_LTH_CHPNGA</v>
          </cell>
          <cell r="B956" t="str">
            <v>VAR_fin</v>
          </cell>
          <cell r="C956" t="str">
            <v>RHEM_LTH_CHPNGA</v>
          </cell>
          <cell r="D956">
            <v>4.6073684764683778E-2</v>
          </cell>
          <cell r="E956">
            <v>5.958610524540299E-2</v>
          </cell>
          <cell r="F956">
            <v>0.23752875710893434</v>
          </cell>
          <cell r="G956">
            <v>0.22963045944901356</v>
          </cell>
          <cell r="H956">
            <v>0.22685574585123466</v>
          </cell>
          <cell r="I956">
            <v>9.2909313152382239E-2</v>
          </cell>
          <cell r="J956">
            <v>6.9944126562880286E-5</v>
          </cell>
          <cell r="K956">
            <v>9.3221871819961093E-5</v>
          </cell>
          <cell r="L956">
            <v>2.6772175351061959E-3</v>
          </cell>
          <cell r="M956">
            <v>7.8627015818610677E-3</v>
          </cell>
          <cell r="N956">
            <v>7.0056044862716492E-3</v>
          </cell>
          <cell r="O956">
            <v>0.18698186503787853</v>
          </cell>
        </row>
        <row r="957">
          <cell r="A957" t="str">
            <v>RHEM-SHLTHCHPNGA</v>
          </cell>
          <cell r="B957" t="str">
            <v>VAR_fout</v>
          </cell>
          <cell r="C957" t="str">
            <v>RHEM-SHLTHC-NGA</v>
          </cell>
          <cell r="D957">
            <v>4.3704529737005095E-2</v>
          </cell>
          <cell r="E957">
            <v>1.7683402518687305E-4</v>
          </cell>
          <cell r="F957">
            <v>0.22248239224405778</v>
          </cell>
          <cell r="G957">
            <v>0.22666968802941054</v>
          </cell>
          <cell r="H957">
            <v>0.2239756384713868</v>
          </cell>
          <cell r="I957">
            <v>9.1011854791672411E-2</v>
          </cell>
          <cell r="L957">
            <v>2.4050842724051349E-3</v>
          </cell>
          <cell r="M957">
            <v>7.4403161507020461E-3</v>
          </cell>
          <cell r="N957">
            <v>6.6638993463892775E-3</v>
          </cell>
          <cell r="O957">
            <v>0.18450603372758251</v>
          </cell>
        </row>
        <row r="958">
          <cell r="A958" t="str">
            <v>RHEM-SHLTHCHPNGA</v>
          </cell>
          <cell r="B958" t="str">
            <v>VAR_fin</v>
          </cell>
          <cell r="C958" t="str">
            <v>RHEM_LTH_CHPNGA_ON</v>
          </cell>
          <cell r="D958">
            <v>4.4145989633338469E-2</v>
          </cell>
          <cell r="E958">
            <v>1.7862022746148787E-4</v>
          </cell>
          <cell r="F958">
            <v>0.22472968913541197</v>
          </cell>
          <cell r="G958">
            <v>0.22895928083778838</v>
          </cell>
          <cell r="H958">
            <v>0.22623801865796636</v>
          </cell>
          <cell r="I958">
            <v>9.1931166456234767E-2</v>
          </cell>
          <cell r="L958">
            <v>2.42937805293448E-3</v>
          </cell>
          <cell r="M958">
            <v>7.5154708592949978E-3</v>
          </cell>
          <cell r="N958">
            <v>6.7312114609992734E-3</v>
          </cell>
          <cell r="O958">
            <v>0.18636973103796195</v>
          </cell>
        </row>
        <row r="959">
          <cell r="A959" t="str">
            <v>RHEM-SHLTHCHPNGA</v>
          </cell>
          <cell r="B959" t="str">
            <v>VAR_fin</v>
          </cell>
          <cell r="C959" t="str">
            <v>RHEMLTHCHPC</v>
          </cell>
          <cell r="D959">
            <v>4.3704529737005095E-2</v>
          </cell>
          <cell r="E959">
            <v>1.7683402518687305E-4</v>
          </cell>
          <cell r="F959">
            <v>0.22248239224405778</v>
          </cell>
          <cell r="G959">
            <v>0.22666968802941054</v>
          </cell>
          <cell r="H959">
            <v>0.2239756384713868</v>
          </cell>
          <cell r="I959">
            <v>9.1011854791672411E-2</v>
          </cell>
          <cell r="L959">
            <v>2.4050842724051349E-3</v>
          </cell>
          <cell r="M959">
            <v>7.4403161507020461E-3</v>
          </cell>
          <cell r="N959">
            <v>6.6638993463892775E-3</v>
          </cell>
          <cell r="O959">
            <v>0.18450603372758251</v>
          </cell>
        </row>
        <row r="960">
          <cell r="A960" t="str">
            <v>RHEM-SHLTHCHPNGA</v>
          </cell>
          <cell r="B960" t="str">
            <v>VAR_ncap</v>
          </cell>
          <cell r="C960" t="str">
            <v>-</v>
          </cell>
          <cell r="D960">
            <v>3.0644147834015001E-7</v>
          </cell>
          <cell r="E960">
            <v>1.42316457438406E-5</v>
          </cell>
          <cell r="F960">
            <v>1.7731840317198301E-2</v>
          </cell>
          <cell r="G960">
            <v>9.4673925069826501E-3</v>
          </cell>
          <cell r="H960">
            <v>7.9309867566504499E-3</v>
          </cell>
          <cell r="I960">
            <v>4.1664589665084397E-3</v>
          </cell>
          <cell r="J960">
            <v>7.3776563198293695E-7</v>
          </cell>
          <cell r="K960">
            <v>9.4202703427442402E-7</v>
          </cell>
          <cell r="L960">
            <v>2.8711574743598599E-4</v>
          </cell>
          <cell r="M960">
            <v>6.0494349768929802E-4</v>
          </cell>
          <cell r="N960">
            <v>4.8524218277833201E-4</v>
          </cell>
          <cell r="O960">
            <v>1.3717857172845601E-2</v>
          </cell>
        </row>
        <row r="961">
          <cell r="A961" t="str">
            <v>RHEM-SHLTHCHPNGA</v>
          </cell>
          <cell r="B961" t="str">
            <v>VAR_cap</v>
          </cell>
          <cell r="C961" t="str">
            <v>-</v>
          </cell>
          <cell r="D961">
            <v>6.79850744002707E-3</v>
          </cell>
          <cell r="E961">
            <v>2.0881243853720574E-5</v>
          </cell>
          <cell r="F961">
            <v>1.7745758767635643E-2</v>
          </cell>
          <cell r="G961">
            <v>1.7303115683036632E-2</v>
          </cell>
          <cell r="H961">
            <v>1.7082302949405284E-2</v>
          </cell>
          <cell r="I961">
            <v>7.005534688018001E-3</v>
          </cell>
          <cell r="J961">
            <v>-3.2707639830049928E-7</v>
          </cell>
          <cell r="K961">
            <v>-4.906145974602899E-7</v>
          </cell>
          <cell r="L961">
            <v>2.8734253982311199E-4</v>
          </cell>
          <cell r="M961">
            <v>7.3174539560871604E-4</v>
          </cell>
          <cell r="N961">
            <v>7.2876535402935708E-4</v>
          </cell>
          <cell r="O961">
            <v>1.4042081457722401E-2</v>
          </cell>
        </row>
        <row r="962">
          <cell r="A962" t="str">
            <v>D-RHES_SOLELC</v>
          </cell>
          <cell r="B962" t="str">
            <v>VAR_fout</v>
          </cell>
          <cell r="C962" t="str">
            <v>RHES_ELC</v>
          </cell>
          <cell r="D962">
            <v>1.7354450660461678</v>
          </cell>
          <cell r="E962">
            <v>1.5139141349017062</v>
          </cell>
          <cell r="F962">
            <v>1.8250898218529872</v>
          </cell>
          <cell r="G962">
            <v>4.3056880135804185</v>
          </cell>
          <cell r="H962">
            <v>6.7294821544417216</v>
          </cell>
          <cell r="I962">
            <v>7.9282179193884348</v>
          </cell>
          <cell r="J962">
            <v>8.4973533085733326</v>
          </cell>
          <cell r="K962">
            <v>10.071088727012871</v>
          </cell>
          <cell r="L962">
            <v>11.194995358263586</v>
          </cell>
          <cell r="M962">
            <v>11.895953007899051</v>
          </cell>
          <cell r="N962">
            <v>12.374281056886288</v>
          </cell>
          <cell r="O962">
            <v>12.579333828239955</v>
          </cell>
        </row>
        <row r="963">
          <cell r="A963" t="str">
            <v>D-RHES_SOLELC</v>
          </cell>
          <cell r="B963" t="str">
            <v>VAR_fout</v>
          </cell>
          <cell r="C963" t="str">
            <v>ELC5</v>
          </cell>
          <cell r="D963">
            <v>0.39949402268849449</v>
          </cell>
          <cell r="E963">
            <v>1.8767527297483459</v>
          </cell>
          <cell r="F963">
            <v>2.4920621184305385</v>
          </cell>
          <cell r="G963">
            <v>14.61010581536366</v>
          </cell>
          <cell r="H963">
            <v>13.151011478911578</v>
          </cell>
          <cell r="I963">
            <v>12.966509641713325</v>
          </cell>
          <cell r="J963">
            <v>13.463154452596017</v>
          </cell>
          <cell r="K963">
            <v>12.679534077356871</v>
          </cell>
          <cell r="L963">
            <v>12.694102094998501</v>
          </cell>
          <cell r="M963">
            <v>13.221538594786468</v>
          </cell>
          <cell r="N963">
            <v>13.959139170781128</v>
          </cell>
          <cell r="O963">
            <v>15.026274945619305</v>
          </cell>
        </row>
        <row r="964">
          <cell r="A964" t="str">
            <v>D-RHES_SOLELC</v>
          </cell>
          <cell r="B964" t="str">
            <v>VAR_fin</v>
          </cell>
          <cell r="C964" t="str">
            <v>RHES_SOL_ELC</v>
          </cell>
          <cell r="D964">
            <v>2.1349390887346629</v>
          </cell>
          <cell r="E964">
            <v>3.390665179894667</v>
          </cell>
          <cell r="F964">
            <v>4.3171519402835283</v>
          </cell>
          <cell r="G964">
            <v>18.915793828944061</v>
          </cell>
          <cell r="H964">
            <v>19.880493633353304</v>
          </cell>
          <cell r="I964">
            <v>20.894727561101757</v>
          </cell>
          <cell r="J964">
            <v>21.960507761169342</v>
          </cell>
          <cell r="K964">
            <v>22.750622804369755</v>
          </cell>
          <cell r="L964">
            <v>23.889097453262078</v>
          </cell>
          <cell r="M964">
            <v>25.117491602685508</v>
          </cell>
          <cell r="N964">
            <v>26.333420227667421</v>
          </cell>
          <cell r="O964">
            <v>27.605608773859263</v>
          </cell>
        </row>
        <row r="965">
          <cell r="A965" t="str">
            <v>D-DH2</v>
          </cell>
          <cell r="B965" t="str">
            <v>VAR_fout</v>
          </cell>
          <cell r="C965" t="str">
            <v>H2</v>
          </cell>
          <cell r="G965">
            <v>6.2797499665211061E-6</v>
          </cell>
          <cell r="H965">
            <v>5.6590652283549357E-4</v>
          </cell>
          <cell r="I965">
            <v>1.3744460209094865E-3</v>
          </cell>
          <cell r="J965">
            <v>1.5044205863901632E-3</v>
          </cell>
          <cell r="K965">
            <v>1.5506775696776081E-3</v>
          </cell>
          <cell r="L965">
            <v>1.5469282881408017E-3</v>
          </cell>
          <cell r="M965">
            <v>1.5497614247054954E-3</v>
          </cell>
          <cell r="N965">
            <v>9.5918983196176808E-4</v>
          </cell>
          <cell r="O965">
            <v>1.1782438491087068E-3</v>
          </cell>
        </row>
        <row r="966">
          <cell r="A966" t="str">
            <v>D-DH2</v>
          </cell>
          <cell r="B966" t="str">
            <v>VAR_fin</v>
          </cell>
          <cell r="C966" t="str">
            <v>H2_E</v>
          </cell>
          <cell r="G966">
            <v>6.3431817843647532E-6</v>
          </cell>
          <cell r="H966">
            <v>5.7162275033888232E-4</v>
          </cell>
          <cell r="I966">
            <v>1.3883293140499859E-3</v>
          </cell>
          <cell r="J966">
            <v>1.5196167539294572E-3</v>
          </cell>
          <cell r="K966">
            <v>1.5663409794723312E-3</v>
          </cell>
          <cell r="L966">
            <v>1.562553826404851E-3</v>
          </cell>
          <cell r="M966">
            <v>1.5654155805106017E-3</v>
          </cell>
          <cell r="N966">
            <v>9.6887861814319988E-4</v>
          </cell>
          <cell r="O966">
            <v>1.1901453021300056E-3</v>
          </cell>
        </row>
        <row r="967">
          <cell r="A967" t="str">
            <v>D-DH2</v>
          </cell>
          <cell r="B967" t="str">
            <v>VAR_ncap</v>
          </cell>
          <cell r="C967" t="str">
            <v>-</v>
          </cell>
          <cell r="G967">
            <v>2.7517878047297499E-5</v>
          </cell>
          <cell r="H967">
            <v>7.6775076391698898E-5</v>
          </cell>
          <cell r="I967">
            <v>1.8491983633016199E-4</v>
          </cell>
          <cell r="J967">
            <v>2.20441891256296E-5</v>
          </cell>
          <cell r="K967">
            <v>1.16139045552251E-4</v>
          </cell>
          <cell r="L967">
            <v>5.58586324820899E-6</v>
          </cell>
          <cell r="M967">
            <v>7.8796574454338504E-5</v>
          </cell>
          <cell r="N967">
            <v>1.28305280314025E-5</v>
          </cell>
          <cell r="O967">
            <v>4.18263089021138E-4</v>
          </cell>
        </row>
        <row r="968">
          <cell r="A968" t="str">
            <v>D-DH2</v>
          </cell>
          <cell r="B968" t="str">
            <v>VAR_cap</v>
          </cell>
          <cell r="C968" t="str">
            <v>-</v>
          </cell>
          <cell r="G968">
            <v>2.7517878047297499E-5</v>
          </cell>
          <cell r="H968">
            <v>1.04292954438996E-4</v>
          </cell>
          <cell r="I968">
            <v>2.8921279076915801E-4</v>
          </cell>
          <cell r="J968">
            <v>3.1125697989478802E-4</v>
          </cell>
          <cell r="K968">
            <v>4.2739602544703898E-4</v>
          </cell>
          <cell r="L968">
            <v>4.3298188869524801E-4</v>
          </cell>
          <cell r="M968">
            <v>5.1177846314958602E-4</v>
          </cell>
          <cell r="N968">
            <v>5.1588544711077202E-4</v>
          </cell>
          <cell r="O968">
            <v>9.1535420215482896E-4</v>
          </cell>
        </row>
        <row r="969">
          <cell r="A969" t="str">
            <v>ITOT-SWHHFOBR</v>
          </cell>
          <cell r="B969" t="str">
            <v>VAR_fout</v>
          </cell>
          <cell r="C969" t="str">
            <v>ITOT-SWH</v>
          </cell>
          <cell r="D969">
            <v>1.8458245849835373</v>
          </cell>
          <cell r="E969">
            <v>1.6436136920409936</v>
          </cell>
          <cell r="F969">
            <v>1.6306911040166391E-3</v>
          </cell>
          <cell r="G969">
            <v>2.4240605557301507E-4</v>
          </cell>
          <cell r="H969">
            <v>1.6544919840763225E-4</v>
          </cell>
          <cell r="I969">
            <v>9.4318450353745155E-4</v>
          </cell>
          <cell r="J969">
            <v>6.3238623878495272E-4</v>
          </cell>
        </row>
        <row r="970">
          <cell r="A970" t="str">
            <v>ITOT-SWHHFOBR</v>
          </cell>
          <cell r="B970" t="str">
            <v>VAR_fout</v>
          </cell>
          <cell r="C970" t="str">
            <v>CO2_I</v>
          </cell>
          <cell r="D970">
            <v>210.21037980215499</v>
          </cell>
          <cell r="E970">
            <v>186.37545731118001</v>
          </cell>
          <cell r="F970">
            <v>0.18372303979410101</v>
          </cell>
          <cell r="G970">
            <v>2.70217390939155E-2</v>
          </cell>
          <cell r="H970">
            <v>1.82499250101355E-2</v>
          </cell>
          <cell r="I970">
            <v>0.102959711887129</v>
          </cell>
          <cell r="J970">
            <v>6.8324111741038501E-2</v>
          </cell>
        </row>
        <row r="971">
          <cell r="A971" t="str">
            <v>ITOT-SWHHFOBR</v>
          </cell>
          <cell r="B971" t="str">
            <v>VAR_fin</v>
          </cell>
          <cell r="C971" t="str">
            <v>IHFO</v>
          </cell>
          <cell r="D971">
            <v>2.7300049324955258</v>
          </cell>
          <cell r="E971">
            <v>2.4204604845607758</v>
          </cell>
          <cell r="F971">
            <v>2.3860135038195002E-3</v>
          </cell>
          <cell r="G971">
            <v>3.5093167654435777E-4</v>
          </cell>
          <cell r="H971">
            <v>2.3701201311864242E-4</v>
          </cell>
          <cell r="I971">
            <v>1.3371391154172638E-3</v>
          </cell>
          <cell r="J971">
            <v>8.8732612650699436E-4</v>
          </cell>
        </row>
        <row r="972">
          <cell r="A972" t="str">
            <v>ITOT-SWHHFOBR</v>
          </cell>
          <cell r="B972" t="str">
            <v>VAR_ncap</v>
          </cell>
          <cell r="C972" t="str">
            <v>-</v>
          </cell>
          <cell r="D972">
            <v>2.07408348504947E-4</v>
          </cell>
          <cell r="E972">
            <v>1.1096894791425299E-5</v>
          </cell>
          <cell r="F972">
            <v>9.2117005061075496E-6</v>
          </cell>
          <cell r="G972">
            <v>7.3652351620393096E-6</v>
          </cell>
          <cell r="H972">
            <v>1.2891540462036199E-5</v>
          </cell>
          <cell r="I972">
            <v>7.8373739938703506E-5</v>
          </cell>
          <cell r="J972">
            <v>1.05591862214331E-5</v>
          </cell>
          <cell r="K972">
            <v>8.6781422666755407E-6</v>
          </cell>
          <cell r="L972">
            <v>1.44953956838322E-5</v>
          </cell>
          <cell r="M972">
            <v>1.2845532431490799E-5</v>
          </cell>
          <cell r="N972">
            <v>8.8696676859975697E-6</v>
          </cell>
          <cell r="O972">
            <v>4.7568652908416503E-6</v>
          </cell>
        </row>
        <row r="973">
          <cell r="A973" t="str">
            <v>ITOT-SWHHFOBR</v>
          </cell>
          <cell r="B973" t="str">
            <v>VAR_cap</v>
          </cell>
          <cell r="C973" t="str">
            <v>-</v>
          </cell>
          <cell r="D973">
            <v>0.10092440834850495</v>
          </cell>
          <cell r="E973">
            <v>0.10084185356641079</v>
          </cell>
          <cell r="F973">
            <v>1.547201627844913E-4</v>
          </cell>
          <cell r="G973">
            <v>2.3113629741527975E-5</v>
          </cell>
          <cell r="H973">
            <v>1.5529826085852738E-5</v>
          </cell>
          <cell r="I973">
            <v>8.88576961696869E-5</v>
          </cell>
          <cell r="J973">
            <v>5.9950982619976292E-5</v>
          </cell>
          <cell r="K973">
            <v>-5.04877442789289E-6</v>
          </cell>
          <cell r="L973">
            <v>-1.1481852565518963E-6</v>
          </cell>
          <cell r="M973">
            <v>-7.386075693810703E-6</v>
          </cell>
          <cell r="N973">
            <v>-1.257099074815902E-6</v>
          </cell>
          <cell r="O973">
            <v>-1.1809794061617798E-5</v>
          </cell>
        </row>
        <row r="974">
          <cell r="A974" t="str">
            <v>RHSA-WHSTG-ELCHP</v>
          </cell>
          <cell r="B974" t="str">
            <v>VAR_fout</v>
          </cell>
          <cell r="C974" t="str">
            <v>RHSA-WHAELCH</v>
          </cell>
          <cell r="D974">
            <v>4.473017247180365E-7</v>
          </cell>
          <cell r="E974">
            <v>6.5421936953045955E-7</v>
          </cell>
          <cell r="F974">
            <v>0.84456671361103475</v>
          </cell>
          <cell r="G974">
            <v>1.2858832422946429</v>
          </cell>
          <cell r="H974">
            <v>2.1924042463500664</v>
          </cell>
          <cell r="I974">
            <v>1.7623193666356765</v>
          </cell>
          <cell r="J974">
            <v>2.3733302091146995</v>
          </cell>
          <cell r="K974">
            <v>3.3144137819139399</v>
          </cell>
          <cell r="L974">
            <v>3.0431648380494924</v>
          </cell>
          <cell r="M974">
            <v>2.946513681422041</v>
          </cell>
          <cell r="N974">
            <v>2.7232853591729116</v>
          </cell>
          <cell r="O974">
            <v>3.1542986204069408</v>
          </cell>
        </row>
        <row r="975">
          <cell r="A975" t="str">
            <v>RHSA-WHSTG-ELCHP</v>
          </cell>
          <cell r="B975" t="str">
            <v>VAR_fin</v>
          </cell>
          <cell r="C975" t="str">
            <v>RHSA-WHAELCH</v>
          </cell>
          <cell r="D975">
            <v>4.3583656799369491E-6</v>
          </cell>
          <cell r="E975">
            <v>5.5610852673498729E-7</v>
          </cell>
          <cell r="F975">
            <v>0.84460241620704868</v>
          </cell>
          <cell r="G975">
            <v>1.2859236235265699</v>
          </cell>
          <cell r="H975">
            <v>2.1924781040977352</v>
          </cell>
          <cell r="I975">
            <v>1.7623772058983562</v>
          </cell>
          <cell r="J975">
            <v>2.3734120571776809</v>
          </cell>
          <cell r="K975">
            <v>3.3145306443824984</v>
          </cell>
          <cell r="L975">
            <v>3.043269626483633</v>
          </cell>
          <cell r="M975">
            <v>2.9466326261116484</v>
          </cell>
          <cell r="N975">
            <v>2.7234022344982685</v>
          </cell>
          <cell r="O975">
            <v>3.154425847315661</v>
          </cell>
        </row>
        <row r="976">
          <cell r="A976" t="str">
            <v>RHSA-WHSTG-ELCHP</v>
          </cell>
          <cell r="B976" t="str">
            <v>VAR_ncap</v>
          </cell>
          <cell r="C976" t="str">
            <v>-</v>
          </cell>
          <cell r="D976">
            <v>4.7619438769358697E-3</v>
          </cell>
          <cell r="E976">
            <v>5.3175737613336001E-2</v>
          </cell>
          <cell r="F976">
            <v>2.1997774203239399E-2</v>
          </cell>
          <cell r="G976">
            <v>4.0442716387213203E-2</v>
          </cell>
          <cell r="H976">
            <v>9.5324116438719894E-2</v>
          </cell>
          <cell r="I976">
            <v>2.2721935070833199E-2</v>
          </cell>
          <cell r="J976">
            <v>8.6321884626659504E-2</v>
          </cell>
          <cell r="K976">
            <v>0.15822453037148099</v>
          </cell>
          <cell r="L976">
            <v>3.6971560631868197E-2</v>
          </cell>
          <cell r="M976">
            <v>7.6570912669540803E-2</v>
          </cell>
          <cell r="N976">
            <v>0.14156353284231199</v>
          </cell>
          <cell r="O976">
            <v>8.60109984058091E-2</v>
          </cell>
        </row>
        <row r="977">
          <cell r="A977" t="str">
            <v>RHSA-WHSTG-ELCHP</v>
          </cell>
          <cell r="B977" t="str">
            <v>VAR_cap</v>
          </cell>
          <cell r="C977" t="str">
            <v>-</v>
          </cell>
          <cell r="D977">
            <v>4.763183406338958E-3</v>
          </cell>
          <cell r="E977">
            <v>5.7912291315047097E-2</v>
          </cell>
          <cell r="F977">
            <v>7.9895397736657381E-2</v>
          </cell>
          <cell r="G977">
            <v>0.12032225415607736</v>
          </cell>
          <cell r="H977">
            <v>0.18614315552501337</v>
          </cell>
          <cell r="I977">
            <v>0.15534063214995211</v>
          </cell>
          <cell r="J977">
            <v>0.20431798628244927</v>
          </cell>
          <cell r="K977">
            <v>0.26714157233801866</v>
          </cell>
          <cell r="L977">
            <v>0.27337016281673221</v>
          </cell>
          <cell r="M977">
            <v>0.27153475711316238</v>
          </cell>
          <cell r="N977">
            <v>0.27109311190606167</v>
          </cell>
          <cell r="O977">
            <v>0.30389727478845685</v>
          </cell>
        </row>
        <row r="978">
          <cell r="A978" t="str">
            <v>ITOT-SWHSTG-ELCHP</v>
          </cell>
          <cell r="B978" t="str">
            <v>VAR_fout</v>
          </cell>
          <cell r="C978" t="str">
            <v>ITOT-SWHAELCH</v>
          </cell>
          <cell r="D978">
            <v>9.7235096969299317E-5</v>
          </cell>
          <cell r="E978">
            <v>3.5784389156064661E-5</v>
          </cell>
          <cell r="F978">
            <v>2.9198187803079079E-3</v>
          </cell>
          <cell r="G978">
            <v>4.6114089447653778E-4</v>
          </cell>
          <cell r="H978">
            <v>4.806042871900759E-4</v>
          </cell>
          <cell r="I978">
            <v>6.7175068704458787E-2</v>
          </cell>
          <cell r="J978">
            <v>5.8508530854730158E-2</v>
          </cell>
          <cell r="K978">
            <v>2.2957825097899612E-3</v>
          </cell>
          <cell r="L978">
            <v>0.8415583967071566</v>
          </cell>
          <cell r="M978">
            <v>3.5644553355424977E-3</v>
          </cell>
          <cell r="N978">
            <v>0.65281806827952127</v>
          </cell>
          <cell r="O978">
            <v>0.72323642225356966</v>
          </cell>
        </row>
        <row r="979">
          <cell r="A979" t="str">
            <v>ITOT-SWHSTG-ELCHP</v>
          </cell>
          <cell r="B979" t="str">
            <v>VAR_fin</v>
          </cell>
          <cell r="C979" t="str">
            <v>ITOT-SWHAELCH</v>
          </cell>
          <cell r="D979">
            <v>1.3304124550275853E-4</v>
          </cell>
          <cell r="E979">
            <v>3.0902541198638249E-5</v>
          </cell>
          <cell r="F979">
            <v>3.7572028404876607E-3</v>
          </cell>
          <cell r="G979">
            <v>5.7590344552901223E-4</v>
          </cell>
          <cell r="H979">
            <v>5.999617843868713E-4</v>
          </cell>
          <cell r="I979">
            <v>7.9063731263506756E-2</v>
          </cell>
          <cell r="J979">
            <v>6.688312998635941E-2</v>
          </cell>
          <cell r="K979">
            <v>2.5804849943884189E-3</v>
          </cell>
          <cell r="L979">
            <v>0.93512049781937834</v>
          </cell>
          <cell r="M979">
            <v>3.9980991336018273E-3</v>
          </cell>
          <cell r="N979">
            <v>0.72541999704854987</v>
          </cell>
          <cell r="O979">
            <v>0.80366020292440465</v>
          </cell>
        </row>
        <row r="980">
          <cell r="A980" t="str">
            <v>ITOT-SWHSTG-ELCHP</v>
          </cell>
          <cell r="B980" t="str">
            <v>VAR_ncap</v>
          </cell>
          <cell r="C980" t="str">
            <v>-</v>
          </cell>
          <cell r="D980">
            <v>1.3665467474232199E-2</v>
          </cell>
          <cell r="E980">
            <v>4.3681215311714002E-3</v>
          </cell>
          <cell r="F980">
            <v>2.81055919943815E-2</v>
          </cell>
          <cell r="G980">
            <v>3.0012819392223399E-2</v>
          </cell>
          <cell r="H980">
            <v>4.16840803111721E-2</v>
          </cell>
          <cell r="I980">
            <v>3.3570541005376098E-2</v>
          </cell>
          <cell r="J980">
            <v>4.38400931068521E-2</v>
          </cell>
          <cell r="K980">
            <v>7.9426553127474903E-2</v>
          </cell>
          <cell r="L980">
            <v>3.1695160111741401E-2</v>
          </cell>
          <cell r="M980">
            <v>5.9499261117043997E-2</v>
          </cell>
          <cell r="N980">
            <v>7.4314114927458597E-2</v>
          </cell>
          <cell r="O980">
            <v>3.5522851106103703E-2</v>
          </cell>
        </row>
        <row r="981">
          <cell r="A981" t="str">
            <v>ITOT-SWHSTG-ELCHP</v>
          </cell>
          <cell r="B981" t="str">
            <v>VAR_cap</v>
          </cell>
          <cell r="C981" t="str">
            <v>-</v>
          </cell>
          <cell r="D981">
            <v>1.3665467474232199E-2</v>
          </cell>
          <cell r="E981">
            <v>1.7955135795048181E-2</v>
          </cell>
          <cell r="F981">
            <v>4.6047154003976902E-2</v>
          </cell>
          <cell r="G981">
            <v>7.6076237305667233E-2</v>
          </cell>
          <cell r="H981">
            <v>0.10541365474402134</v>
          </cell>
          <cell r="I981">
            <v>0.10539396247539776</v>
          </cell>
          <cell r="J981">
            <v>0.11904099549857861</v>
          </cell>
          <cell r="K981">
            <v>0.15668116536836874</v>
          </cell>
          <cell r="L981">
            <v>0.15408420063192443</v>
          </cell>
          <cell r="M981">
            <v>0.17036223809485071</v>
          </cell>
          <cell r="N981">
            <v>0.16921302727636398</v>
          </cell>
          <cell r="O981">
            <v>0.16909613967521578</v>
          </cell>
        </row>
        <row r="982">
          <cell r="A982" t="str">
            <v>D-RHNS_LTH_CHPWOD</v>
          </cell>
          <cell r="B982" t="str">
            <v>VAR_fout</v>
          </cell>
          <cell r="C982" t="str">
            <v>RHNS_LTH_CHPWOD_ON</v>
          </cell>
          <cell r="D982">
            <v>2.1867032332236188E-5</v>
          </cell>
          <cell r="E982">
            <v>2.871285799261315E-5</v>
          </cell>
          <cell r="F982">
            <v>7.5207852687322722E-6</v>
          </cell>
          <cell r="G982">
            <v>7.0653629073572132E-4</v>
          </cell>
          <cell r="H982">
            <v>1.1973198918143774E-3</v>
          </cell>
          <cell r="I982">
            <v>4.5878974750876364E-3</v>
          </cell>
          <cell r="J982">
            <v>4.0574514781277432E-3</v>
          </cell>
          <cell r="K982">
            <v>6.9557726297829487E-3</v>
          </cell>
          <cell r="L982">
            <v>3.1524713920125717E-3</v>
          </cell>
          <cell r="M982">
            <v>2.6692881680186169E-3</v>
          </cell>
          <cell r="N982">
            <v>1.5364021633184446E-3</v>
          </cell>
          <cell r="O982">
            <v>3.5749715974339111E-3</v>
          </cell>
        </row>
        <row r="983">
          <cell r="A983" t="str">
            <v>D-RHNS_LTH_CHPWOD</v>
          </cell>
          <cell r="B983" t="str">
            <v>VAR_fout</v>
          </cell>
          <cell r="C983" t="str">
            <v>RHSA_LTH</v>
          </cell>
          <cell r="D983">
            <v>9.1045972443564194E-6</v>
          </cell>
          <cell r="E983">
            <v>3.4149873962660821E-5</v>
          </cell>
          <cell r="F983">
            <v>3.184484679632352E-5</v>
          </cell>
          <cell r="G983">
            <v>1.1397590670288549E-5</v>
          </cell>
          <cell r="H983">
            <v>9.8066979929989254E-6</v>
          </cell>
          <cell r="I983">
            <v>2.351029128004338E-5</v>
          </cell>
          <cell r="J983">
            <v>8.697853266447372E-5</v>
          </cell>
          <cell r="K983">
            <v>6.0717878105309231E-5</v>
          </cell>
          <cell r="L983">
            <v>2.2874245892153493E-4</v>
          </cell>
          <cell r="M983">
            <v>9.8069814454025434E-5</v>
          </cell>
          <cell r="N983">
            <v>1.5806445135495871E-5</v>
          </cell>
          <cell r="O983">
            <v>3.7759298143856556E-5</v>
          </cell>
        </row>
        <row r="984">
          <cell r="A984" t="str">
            <v>D-RHNS_LTH_CHPWOD</v>
          </cell>
          <cell r="B984" t="str">
            <v>VAR_fout</v>
          </cell>
          <cell r="C984" t="str">
            <v>LTH</v>
          </cell>
          <cell r="H984">
            <v>3.860418501837625E-7</v>
          </cell>
          <cell r="I984">
            <v>1.0809008739284837E-5</v>
          </cell>
          <cell r="J984">
            <v>7.4824722633937524E-6</v>
          </cell>
          <cell r="K984">
            <v>1.2147688499050822E-5</v>
          </cell>
          <cell r="L984">
            <v>7.311115065639499E-6</v>
          </cell>
          <cell r="M984">
            <v>7.5651224115512659E-6</v>
          </cell>
          <cell r="N984">
            <v>4.1460902104636953E-6</v>
          </cell>
          <cell r="O984">
            <v>1.1890801417867075E-5</v>
          </cell>
        </row>
        <row r="985">
          <cell r="A985" t="str">
            <v>D-RHNS_LTH_CHPWOD</v>
          </cell>
          <cell r="B985" t="str">
            <v>VAR_fin</v>
          </cell>
          <cell r="C985" t="str">
            <v>RHNS_LTH_CHPWOD</v>
          </cell>
          <cell r="D985">
            <v>3.0971629576592599E-5</v>
          </cell>
          <cell r="E985">
            <v>6.3730131918210677E-5</v>
          </cell>
          <cell r="F985">
            <v>4.0602137247744469E-5</v>
          </cell>
          <cell r="G985">
            <v>7.1856575048422739E-4</v>
          </cell>
          <cell r="H985">
            <v>1.2084987733943634E-3</v>
          </cell>
          <cell r="I985">
            <v>4.6226542551766336E-3</v>
          </cell>
          <cell r="J985">
            <v>4.15232216310806E-3</v>
          </cell>
          <cell r="K985">
            <v>7.0290033274750634E-3</v>
          </cell>
          <cell r="L985">
            <v>3.3889044860358911E-3</v>
          </cell>
          <cell r="M985">
            <v>2.7753198342078587E-3</v>
          </cell>
          <cell r="N985">
            <v>1.5569201866771755E-3</v>
          </cell>
          <cell r="O985">
            <v>3.6246216969956367E-3</v>
          </cell>
        </row>
        <row r="986">
          <cell r="A986" t="str">
            <v>D-SBIO</v>
          </cell>
          <cell r="B986" t="str">
            <v>VAR_fout</v>
          </cell>
          <cell r="C986" t="str">
            <v>SBIO</v>
          </cell>
          <cell r="D986">
            <v>4.0476821491151904</v>
          </cell>
          <cell r="E986">
            <v>4.5833799600036711</v>
          </cell>
          <cell r="F986">
            <v>4.598058405385232</v>
          </cell>
          <cell r="G986">
            <v>4.5503917828781821</v>
          </cell>
          <cell r="H986">
            <v>6.1008306794731455</v>
          </cell>
          <cell r="I986">
            <v>7.8914256408419323</v>
          </cell>
          <cell r="J986">
            <v>15.770744875158488</v>
          </cell>
          <cell r="K986">
            <v>22.039476654207785</v>
          </cell>
          <cell r="L986">
            <v>23.799314205986299</v>
          </cell>
          <cell r="M986">
            <v>29.719896829951619</v>
          </cell>
          <cell r="N986">
            <v>31.600103058985237</v>
          </cell>
          <cell r="O986">
            <v>31.652775072110387</v>
          </cell>
        </row>
        <row r="987">
          <cell r="A987" t="str">
            <v>D-SBIO</v>
          </cell>
          <cell r="B987" t="str">
            <v>VAR_fin</v>
          </cell>
          <cell r="C987" t="str">
            <v>BIO</v>
          </cell>
          <cell r="D987">
            <v>4.0476821491151904</v>
          </cell>
          <cell r="E987">
            <v>4.5833799600036711</v>
          </cell>
          <cell r="F987">
            <v>4.598058405385232</v>
          </cell>
          <cell r="G987">
            <v>4.5503917828781821</v>
          </cell>
          <cell r="H987">
            <v>6.1008306794731455</v>
          </cell>
          <cell r="I987">
            <v>7.8914256408419323</v>
          </cell>
          <cell r="J987">
            <v>15.770744875158488</v>
          </cell>
          <cell r="K987">
            <v>22.039476654207785</v>
          </cell>
          <cell r="L987">
            <v>23.799314205986299</v>
          </cell>
          <cell r="M987">
            <v>29.719896829951619</v>
          </cell>
          <cell r="N987">
            <v>31.600103058985237</v>
          </cell>
          <cell r="O987">
            <v>31.652775072110387</v>
          </cell>
        </row>
        <row r="988">
          <cell r="A988" t="str">
            <v>RHEM-SHDEM</v>
          </cell>
          <cell r="B988" t="str">
            <v>VAR_fout</v>
          </cell>
          <cell r="C988" t="str">
            <v>RHEM-SHD</v>
          </cell>
          <cell r="D988">
            <v>66.986774791699034</v>
          </cell>
          <cell r="E988">
            <v>66.832236554610816</v>
          </cell>
          <cell r="F988">
            <v>66.89351301888513</v>
          </cell>
          <cell r="G988">
            <v>65.75912460796016</v>
          </cell>
          <cell r="H988">
            <v>65.029824014067131</v>
          </cell>
          <cell r="I988">
            <v>64.496684553178937</v>
          </cell>
          <cell r="J988">
            <v>63.191765114852537</v>
          </cell>
          <cell r="K988">
            <v>62.757584661612597</v>
          </cell>
          <cell r="L988">
            <v>60.714862081499298</v>
          </cell>
          <cell r="M988">
            <v>58.670602785372012</v>
          </cell>
          <cell r="N988">
            <v>58.688826299205019</v>
          </cell>
          <cell r="O988">
            <v>49.554861160532084</v>
          </cell>
        </row>
        <row r="989">
          <cell r="A989" t="str">
            <v>RHEM-SHDEM</v>
          </cell>
          <cell r="B989" t="str">
            <v>VAR_fin</v>
          </cell>
          <cell r="C989" t="str">
            <v>RHEM-SHNST</v>
          </cell>
          <cell r="D989">
            <v>4.1894955962175759E-3</v>
          </cell>
          <cell r="E989">
            <v>2.0226859941497022E-5</v>
          </cell>
          <cell r="F989">
            <v>1.5662678244066953E-3</v>
          </cell>
          <cell r="G989">
            <v>6.8229255141390665E-4</v>
          </cell>
          <cell r="H989">
            <v>1.9215953151064838E-3</v>
          </cell>
          <cell r="I989">
            <v>2.2901885119846815E-3</v>
          </cell>
          <cell r="J989">
            <v>6.5575388741746158E-5</v>
          </cell>
          <cell r="K989">
            <v>1.6176508986468947E-4</v>
          </cell>
          <cell r="L989">
            <v>4.4789596510167958E-4</v>
          </cell>
          <cell r="M989">
            <v>9.3247082164847031E-4</v>
          </cell>
          <cell r="N989">
            <v>7.0269019416049699E-4</v>
          </cell>
          <cell r="O989">
            <v>3.7962180824291513E-3</v>
          </cell>
        </row>
        <row r="990">
          <cell r="A990" t="str">
            <v>RHEM-SHDEM</v>
          </cell>
          <cell r="B990" t="str">
            <v>VAR_fin</v>
          </cell>
          <cell r="C990" t="str">
            <v>RHEM-SHPLT</v>
          </cell>
          <cell r="D990">
            <v>1.3986168875904168</v>
          </cell>
          <cell r="E990">
            <v>1.6077704719354142</v>
          </cell>
          <cell r="F990">
            <v>1.6065097058940796</v>
          </cell>
          <cell r="G990">
            <v>1.6071771547510332</v>
          </cell>
          <cell r="H990">
            <v>1.606251331981345</v>
          </cell>
          <cell r="I990">
            <v>1.6062731446973477</v>
          </cell>
          <cell r="J990">
            <v>1.6039934439879528</v>
          </cell>
          <cell r="K990">
            <v>1.607616557802807</v>
          </cell>
          <cell r="L990">
            <v>1.6075377798849249</v>
          </cell>
          <cell r="M990">
            <v>1.6072482874070833</v>
          </cell>
          <cell r="N990">
            <v>1.6073937281200161</v>
          </cell>
          <cell r="O990">
            <v>1.6043584033151692</v>
          </cell>
        </row>
        <row r="991">
          <cell r="A991" t="str">
            <v>RHEM-SHDEM</v>
          </cell>
          <cell r="B991" t="str">
            <v>VAR_fin</v>
          </cell>
          <cell r="C991" t="str">
            <v>RHEM-SHNGAH</v>
          </cell>
          <cell r="D991">
            <v>5.8941918853276775E-3</v>
          </cell>
          <cell r="E991">
            <v>2.3855489967483139E-5</v>
          </cell>
          <cell r="F991">
            <v>3.1050960882016343E-3</v>
          </cell>
          <cell r="G991">
            <v>2.390502930132001E-3</v>
          </cell>
          <cell r="H991">
            <v>1.2132731561197709</v>
          </cell>
          <cell r="I991">
            <v>1.2309842960419206</v>
          </cell>
          <cell r="J991">
            <v>1.2287153900788732</v>
          </cell>
          <cell r="K991">
            <v>4.1558800500557798</v>
          </cell>
          <cell r="L991">
            <v>4.1458443394349489</v>
          </cell>
          <cell r="M991">
            <v>4.1454812901536222</v>
          </cell>
          <cell r="N991">
            <v>4.1456425446159635</v>
          </cell>
          <cell r="O991">
            <v>4.1417521467851577</v>
          </cell>
        </row>
        <row r="992">
          <cell r="A992" t="str">
            <v>RHEM-SHDEM</v>
          </cell>
          <cell r="B992" t="str">
            <v>VAR_fin</v>
          </cell>
          <cell r="C992" t="str">
            <v>RHEM-SHLTHC-WOD</v>
          </cell>
          <cell r="D992">
            <v>5.3012502609840898E-3</v>
          </cell>
          <cell r="E992">
            <v>1.5237433533110398E-5</v>
          </cell>
          <cell r="G992">
            <v>1.5194918380085748E-3</v>
          </cell>
          <cell r="H992">
            <v>4.2658853643666641E-3</v>
          </cell>
          <cell r="I992">
            <v>0.40386469209084053</v>
          </cell>
          <cell r="J992">
            <v>0.50935136886900145</v>
          </cell>
          <cell r="K992">
            <v>0.50288741262080239</v>
          </cell>
          <cell r="L992">
            <v>0.5008448398073313</v>
          </cell>
          <cell r="M992">
            <v>0.49017864011686529</v>
          </cell>
          <cell r="N992">
            <v>0.4934050154799911</v>
          </cell>
          <cell r="O992">
            <v>0.30880172801857397</v>
          </cell>
        </row>
        <row r="993">
          <cell r="A993" t="str">
            <v>RHEM-SHDEM</v>
          </cell>
          <cell r="B993" t="str">
            <v>VAR_fin</v>
          </cell>
          <cell r="C993" t="str">
            <v>RHEM-SHSOL</v>
          </cell>
          <cell r="D993">
            <v>0.40624543223736226</v>
          </cell>
          <cell r="E993">
            <v>0.47090254570849993</v>
          </cell>
          <cell r="F993">
            <v>0.4695152507211946</v>
          </cell>
          <cell r="G993">
            <v>0.47015195299017126</v>
          </cell>
          <cell r="H993">
            <v>0.4418602004521654</v>
          </cell>
          <cell r="I993">
            <v>0.4675847433175343</v>
          </cell>
          <cell r="J993">
            <v>0.45084644728439688</v>
          </cell>
          <cell r="K993">
            <v>1.4094348747634347</v>
          </cell>
          <cell r="L993">
            <v>1.4550178901760495</v>
          </cell>
          <cell r="M993">
            <v>1.4466352678638568</v>
          </cell>
          <cell r="N993">
            <v>1.4729276160283395</v>
          </cell>
          <cell r="O993">
            <v>0.89777104965810517</v>
          </cell>
        </row>
        <row r="994">
          <cell r="A994" t="str">
            <v>RHEM-SHDEM</v>
          </cell>
          <cell r="B994" t="str">
            <v>VAR_fin</v>
          </cell>
          <cell r="C994" t="str">
            <v>RHEM-SHLTHD</v>
          </cell>
          <cell r="D994">
            <v>2.0348337282224684</v>
          </cell>
          <cell r="E994">
            <v>3.7886895288261666</v>
          </cell>
          <cell r="F994">
            <v>4.0331316950767535</v>
          </cell>
          <cell r="G994">
            <v>3.1652286755416217</v>
          </cell>
          <cell r="H994">
            <v>3.1200778312831314</v>
          </cell>
          <cell r="I994">
            <v>3.8238125747172886</v>
          </cell>
          <cell r="J994">
            <v>3.1338949290842724</v>
          </cell>
          <cell r="K994">
            <v>3.7153252060870479</v>
          </cell>
          <cell r="L994">
            <v>3.5788842501325444</v>
          </cell>
          <cell r="M994">
            <v>3.441977080395938</v>
          </cell>
          <cell r="N994">
            <v>3.4435126174370074</v>
          </cell>
          <cell r="O994">
            <v>2.2755319404702625</v>
          </cell>
        </row>
        <row r="995">
          <cell r="A995" t="str">
            <v>RHEM-SHDEM</v>
          </cell>
          <cell r="B995" t="str">
            <v>VAR_fin</v>
          </cell>
          <cell r="C995" t="str">
            <v>RHEM-SHNGA</v>
          </cell>
          <cell r="D995">
            <v>18.972800699892229</v>
          </cell>
          <cell r="E995">
            <v>18.839410957137378</v>
          </cell>
          <cell r="F995">
            <v>19.102378955085445</v>
          </cell>
          <cell r="G995">
            <v>19.103148293587193</v>
          </cell>
          <cell r="H995">
            <v>17.555392178554484</v>
          </cell>
          <cell r="I995">
            <v>16.160058140182084</v>
          </cell>
          <cell r="J995">
            <v>15.787180423366184</v>
          </cell>
          <cell r="K995">
            <v>7.1492543722398576</v>
          </cell>
          <cell r="L995">
            <v>4.2712465684627308</v>
          </cell>
          <cell r="M995">
            <v>3.9529503269273265</v>
          </cell>
          <cell r="N995">
            <v>3.953104133759743</v>
          </cell>
          <cell r="O995">
            <v>3.0475511969600415</v>
          </cell>
        </row>
        <row r="996">
          <cell r="A996" t="str">
            <v>RHEM-SHDEM</v>
          </cell>
          <cell r="B996" t="str">
            <v>VAR_fin</v>
          </cell>
          <cell r="C996" t="str">
            <v>RHEM-SHELCB</v>
          </cell>
          <cell r="D996">
            <v>4.6111392867515688</v>
          </cell>
          <cell r="E996">
            <v>3.7235096886281798</v>
          </cell>
          <cell r="F996">
            <v>4.0055340379188005</v>
          </cell>
          <cell r="G996">
            <v>2.3551482578487453</v>
          </cell>
          <cell r="H996">
            <v>1.6206824268470934</v>
          </cell>
          <cell r="I996">
            <v>1.0234231258500703</v>
          </cell>
          <cell r="J996">
            <v>0.68764690940435935</v>
          </cell>
          <cell r="K996">
            <v>0.36714725150762584</v>
          </cell>
          <cell r="L996">
            <v>1.9090875641616269</v>
          </cell>
          <cell r="M996">
            <v>1.8359263036033282</v>
          </cell>
          <cell r="N996">
            <v>1.8368084638337996</v>
          </cell>
          <cell r="O996">
            <v>0.30363974582042424</v>
          </cell>
        </row>
        <row r="997">
          <cell r="A997" t="str">
            <v>RHEM-SHDEM</v>
          </cell>
          <cell r="B997" t="str">
            <v>VAR_fin</v>
          </cell>
          <cell r="C997" t="str">
            <v>RHEM-SHELCH</v>
          </cell>
          <cell r="D997">
            <v>9.8796898375445092</v>
          </cell>
          <cell r="E997">
            <v>11.655166158361647</v>
          </cell>
          <cell r="F997">
            <v>11.65351667137497</v>
          </cell>
          <cell r="G997">
            <v>16.821433652549253</v>
          </cell>
          <cell r="H997">
            <v>23.328169173964145</v>
          </cell>
          <cell r="I997">
            <v>24.084661027872809</v>
          </cell>
          <cell r="J997">
            <v>28.014623058498003</v>
          </cell>
          <cell r="K997">
            <v>32.281963247073932</v>
          </cell>
          <cell r="L997">
            <v>32.29176483136964</v>
          </cell>
          <cell r="M997">
            <v>32.291252406417541</v>
          </cell>
          <cell r="N997">
            <v>32.291448934901588</v>
          </cell>
          <cell r="O997">
            <v>32.28581501066688</v>
          </cell>
        </row>
        <row r="998">
          <cell r="A998" t="str">
            <v>RHEM-SHDEM</v>
          </cell>
          <cell r="B998" t="str">
            <v>VAR_fin</v>
          </cell>
          <cell r="C998" t="str">
            <v>RHEM-SHLFO</v>
          </cell>
          <cell r="D998">
            <v>23.407950361075084</v>
          </cell>
          <cell r="E998">
            <v>18.51265192240627</v>
          </cell>
          <cell r="F998">
            <v>18.648628599208394</v>
          </cell>
          <cell r="G998">
            <v>16.085752668446357</v>
          </cell>
          <cell r="H998">
            <v>10.245737030156624</v>
          </cell>
          <cell r="I998">
            <v>6.7313380423607647</v>
          </cell>
          <cell r="J998">
            <v>3.1581281747908667</v>
          </cell>
          <cell r="K998">
            <v>3.1690621971827517</v>
          </cell>
          <cell r="L998">
            <v>2.6582212022776521</v>
          </cell>
          <cell r="M998">
            <v>1.2502528779705442</v>
          </cell>
          <cell r="N998">
            <v>1.2503871778544902</v>
          </cell>
          <cell r="O998">
            <v>6.8849497773430489E-3</v>
          </cell>
        </row>
        <row r="999">
          <cell r="A999" t="str">
            <v>RHEM-SHDEM</v>
          </cell>
          <cell r="B999" t="str">
            <v>VAR_fin</v>
          </cell>
          <cell r="C999" t="str">
            <v>RHEM-SHCON</v>
          </cell>
          <cell r="D999">
            <v>1.4678333549412532</v>
          </cell>
          <cell r="E999">
            <v>3.4950787409962221</v>
          </cell>
          <cell r="F999">
            <v>3.4947983639186453</v>
          </cell>
          <cell r="G999">
            <v>3.4947178365933382</v>
          </cell>
          <cell r="H999">
            <v>3.4950994257618722</v>
          </cell>
          <cell r="I999">
            <v>7.1425507021270391</v>
          </cell>
          <cell r="J999">
            <v>7.1425187870987603</v>
          </cell>
          <cell r="K999">
            <v>7.1427151853393722</v>
          </cell>
          <cell r="L999">
            <v>7.1423972557371549</v>
          </cell>
          <cell r="M999">
            <v>7.1426296858638922</v>
          </cell>
          <cell r="N999">
            <v>7.1400406955827016</v>
          </cell>
          <cell r="O999">
            <v>3.7473973660049258</v>
          </cell>
        </row>
        <row r="1000">
          <cell r="A1000" t="str">
            <v>RHEM-SHDEM</v>
          </cell>
          <cell r="B1000" t="str">
            <v>VAR_fin</v>
          </cell>
          <cell r="C1000" t="str">
            <v>RHEM-SHWOD</v>
          </cell>
          <cell r="D1000">
            <v>4.7272092295635186</v>
          </cell>
          <cell r="E1000">
            <v>4.739511524174624</v>
          </cell>
          <cell r="F1000">
            <v>3.6537441260461931</v>
          </cell>
          <cell r="G1000">
            <v>2.425899130384686</v>
          </cell>
          <cell r="H1000">
            <v>2.1742179373571697</v>
          </cell>
          <cell r="I1000">
            <v>1.7275990481968182</v>
          </cell>
          <cell r="J1000">
            <v>1.4633353866088061</v>
          </cell>
          <cell r="K1000">
            <v>1.2567125229646567</v>
          </cell>
          <cell r="L1000">
            <v>1.1514353186706692</v>
          </cell>
          <cell r="M1000">
            <v>1.0584348029651578</v>
          </cell>
          <cell r="N1000">
            <v>1.047059040734212</v>
          </cell>
          <cell r="O1000">
            <v>0.74917079101995321</v>
          </cell>
        </row>
        <row r="1001">
          <cell r="A1001" t="str">
            <v>RHEM-SHDEM</v>
          </cell>
          <cell r="B1001" t="str">
            <v>VAR_fin</v>
          </cell>
          <cell r="C1001" t="str">
            <v>RHEM-SHLTHC-NGA</v>
          </cell>
          <cell r="D1001">
            <v>6.5849024598422859E-2</v>
          </cell>
          <cell r="E1001">
            <v>2.2532619543638231E-4</v>
          </cell>
          <cell r="F1001">
            <v>0.22193214058002816</v>
          </cell>
          <cell r="G1001">
            <v>0.22635018355960407</v>
          </cell>
          <cell r="H1001">
            <v>0.22352555297736157</v>
          </cell>
          <cell r="I1001">
            <v>9.2863222796523842E-2</v>
          </cell>
          <cell r="J1001">
            <v>1.2264035089007738E-2</v>
          </cell>
          <cell r="K1001">
            <v>2.4959386334720617E-4</v>
          </cell>
          <cell r="L1001">
            <v>2.6030514910549904E-3</v>
          </cell>
          <cell r="M1001">
            <v>7.6857943330675407E-3</v>
          </cell>
          <cell r="N1001">
            <v>6.8533049419053169E-3</v>
          </cell>
          <cell r="O1001">
            <v>0.18344651961241148</v>
          </cell>
        </row>
        <row r="1002">
          <cell r="A1002" t="str">
            <v>ITOT-SWHH2BR</v>
          </cell>
          <cell r="B1002" t="str">
            <v>VAR_fout</v>
          </cell>
          <cell r="C1002" t="str">
            <v>ITOT-SWH</v>
          </cell>
          <cell r="G1002">
            <v>1.9268298915927559E-2</v>
          </cell>
          <cell r="H1002">
            <v>8.1068490531191646</v>
          </cell>
          <cell r="I1002">
            <v>8.1068476193156584</v>
          </cell>
          <cell r="J1002">
            <v>8.1068577277505334</v>
          </cell>
          <cell r="K1002">
            <v>14.12380346499171</v>
          </cell>
          <cell r="L1002">
            <v>14.123668856441121</v>
          </cell>
          <cell r="M1002">
            <v>14.123677685574576</v>
          </cell>
          <cell r="N1002">
            <v>14.123618405615638</v>
          </cell>
          <cell r="O1002">
            <v>14.123639295446859</v>
          </cell>
        </row>
        <row r="1003">
          <cell r="A1003" t="str">
            <v>ITOT-SWHH2BR</v>
          </cell>
          <cell r="B1003" t="str">
            <v>VAR_fin</v>
          </cell>
          <cell r="C1003" t="str">
            <v>IH2</v>
          </cell>
          <cell r="G1003">
            <v>2.3935676004874614E-2</v>
          </cell>
          <cell r="H1003">
            <v>10.048589307474831</v>
          </cell>
          <cell r="I1003">
            <v>10.026694387894356</v>
          </cell>
          <cell r="J1003">
            <v>10.00490891167702</v>
          </cell>
          <cell r="K1003">
            <v>17.392784878666163</v>
          </cell>
          <cell r="L1003">
            <v>17.385076509532375</v>
          </cell>
          <cell r="M1003">
            <v>17.377551306706035</v>
          </cell>
          <cell r="N1003">
            <v>17.369948861039941</v>
          </cell>
          <cell r="O1003">
            <v>17.362451554875111</v>
          </cell>
        </row>
        <row r="1004">
          <cell r="A1004" t="str">
            <v>ITOT-SWHH2BR</v>
          </cell>
          <cell r="B1004" t="str">
            <v>VAR_ncap</v>
          </cell>
          <cell r="C1004" t="str">
            <v>-</v>
          </cell>
          <cell r="G1004">
            <v>1.6519879032295499E-3</v>
          </cell>
          <cell r="H1004">
            <v>0.84821362093776098</v>
          </cell>
          <cell r="I1004">
            <v>1.1195063683523101E-5</v>
          </cell>
          <cell r="J1004">
            <v>2.4962285636113299E-5</v>
          </cell>
          <cell r="K1004">
            <v>1.0809506156408599</v>
          </cell>
          <cell r="L1004">
            <v>9.8623900431537903E-2</v>
          </cell>
          <cell r="M1004">
            <v>2.6684049816959401E-2</v>
          </cell>
          <cell r="N1004">
            <v>0.91870153054363601</v>
          </cell>
          <cell r="O1004">
            <v>0.26005465830311802</v>
          </cell>
        </row>
        <row r="1005">
          <cell r="A1005" t="str">
            <v>ITOT-SWHH2BR</v>
          </cell>
          <cell r="B1005" t="str">
            <v>VAR_cap</v>
          </cell>
          <cell r="C1005" t="str">
            <v>-</v>
          </cell>
          <cell r="G1005">
            <v>1.6519879032295499E-3</v>
          </cell>
          <cell r="H1005">
            <v>0.84986390160113079</v>
          </cell>
          <cell r="I1005">
            <v>0.73908726626302101</v>
          </cell>
          <cell r="J1005">
            <v>0.73900590461436799</v>
          </cell>
          <cell r="K1005">
            <v>1.0809728303937731</v>
          </cell>
          <cell r="L1005">
            <v>1.1795839490971176</v>
          </cell>
          <cell r="M1005">
            <v>1.2062282060696683</v>
          </cell>
          <cell r="N1005">
            <v>1.2041633486434329</v>
          </cell>
          <cell r="O1005">
            <v>1.2054090677727216</v>
          </cell>
        </row>
        <row r="1006">
          <cell r="A1006" t="str">
            <v>RHNS-SHSTG-ELC</v>
          </cell>
          <cell r="B1006" t="str">
            <v>VAR_fout</v>
          </cell>
          <cell r="C1006" t="str">
            <v>RHNS-SHAELCB</v>
          </cell>
          <cell r="E1006">
            <v>8.230721613911843E-7</v>
          </cell>
          <cell r="F1006">
            <v>8.0894873207069395E-3</v>
          </cell>
          <cell r="G1006">
            <v>1.4710681994514806E-4</v>
          </cell>
          <cell r="H1006">
            <v>7.1453104166433341E-5</v>
          </cell>
          <cell r="I1006">
            <v>2.6356867250286616E-5</v>
          </cell>
          <cell r="J1006">
            <v>8.1511980193175093E-5</v>
          </cell>
          <cell r="K1006">
            <v>7.7015271348845134E-5</v>
          </cell>
          <cell r="L1006">
            <v>9.8937050339018766E-5</v>
          </cell>
          <cell r="M1006">
            <v>1.4576034644976101E-4</v>
          </cell>
          <cell r="N1006">
            <v>1.428216132931929E-4</v>
          </cell>
          <cell r="O1006">
            <v>2.0794398587661004E-4</v>
          </cell>
        </row>
        <row r="1007">
          <cell r="A1007" t="str">
            <v>RHNS-SHSTG-ELC</v>
          </cell>
          <cell r="B1007" t="str">
            <v>VAR_fin</v>
          </cell>
          <cell r="C1007" t="str">
            <v>RHNS-SHAELCB</v>
          </cell>
          <cell r="E1007">
            <v>2.3536490993134399E-7</v>
          </cell>
          <cell r="F1007">
            <v>8.0881838525389219E-3</v>
          </cell>
          <cell r="G1007">
            <v>1.4514127881096441E-4</v>
          </cell>
          <cell r="H1007">
            <v>7.1442383105710429E-5</v>
          </cell>
          <cell r="I1007">
            <v>2.5972893594304077E-5</v>
          </cell>
          <cell r="J1007">
            <v>8.1066934063266267E-5</v>
          </cell>
          <cell r="K1007">
            <v>7.6920734476607642E-5</v>
          </cell>
          <cell r="L1007">
            <v>9.8094970196478928E-5</v>
          </cell>
          <cell r="M1007">
            <v>1.4604008909059856E-4</v>
          </cell>
          <cell r="N1007">
            <v>1.4348602835039366E-4</v>
          </cell>
          <cell r="O1007">
            <v>2.0803625318460025E-4</v>
          </cell>
        </row>
        <row r="1008">
          <cell r="A1008" t="str">
            <v>RHNS-SHSTG-ELC</v>
          </cell>
          <cell r="B1008" t="str">
            <v>VAR_ncap</v>
          </cell>
          <cell r="C1008" t="str">
            <v>-</v>
          </cell>
          <cell r="D1008">
            <v>6.1157773412620999E-5</v>
          </cell>
          <cell r="E1008">
            <v>8.8493255117273197E-4</v>
          </cell>
          <cell r="F1008">
            <v>2.0292196309573901E-5</v>
          </cell>
          <cell r="G1008">
            <v>9.1262593040621705E-6</v>
          </cell>
          <cell r="H1008">
            <v>1.3861911432076601E-5</v>
          </cell>
          <cell r="I1008">
            <v>7.0110481139957497E-6</v>
          </cell>
          <cell r="J1008">
            <v>2.52633773044075E-5</v>
          </cell>
          <cell r="K1008">
            <v>2.64993058185834E-5</v>
          </cell>
          <cell r="L1008">
            <v>2.8103310458084999E-5</v>
          </cell>
          <cell r="M1008">
            <v>4.4524026010077199E-5</v>
          </cell>
          <cell r="N1008">
            <v>3.0598281354912398E-5</v>
          </cell>
          <cell r="O1008">
            <v>5.0780030250540799E-5</v>
          </cell>
        </row>
        <row r="1009">
          <cell r="A1009" t="str">
            <v>RHNS-SHSTG-ELC</v>
          </cell>
          <cell r="B1009" t="str">
            <v>VAR_cap</v>
          </cell>
          <cell r="C1009" t="str">
            <v>-</v>
          </cell>
          <cell r="D1009">
            <v>6.1157773412620999E-5</v>
          </cell>
          <cell r="E1009">
            <v>9.4151252405600674E-4</v>
          </cell>
          <cell r="F1009">
            <v>9.5506658325887725E-4</v>
          </cell>
          <cell r="G1009">
            <v>4.0170030992641033E-5</v>
          </cell>
          <cell r="H1009">
            <v>2.4642732719997969E-5</v>
          </cell>
          <cell r="I1009">
            <v>9.4956505221748982E-6</v>
          </cell>
          <cell r="J1009">
            <v>2.3353413177725603E-5</v>
          </cell>
          <cell r="K1009">
            <v>2.25842665202998E-5</v>
          </cell>
          <cell r="L1009">
            <v>2.7518792051735793E-5</v>
          </cell>
          <cell r="M1009">
            <v>4.5946427632441302E-5</v>
          </cell>
          <cell r="N1009">
            <v>4.38890186377644E-5</v>
          </cell>
          <cell r="O1009">
            <v>6.7826345700053081E-5</v>
          </cell>
        </row>
        <row r="1010">
          <cell r="A1010" t="str">
            <v>RHES-SHCOABR</v>
          </cell>
          <cell r="B1010" t="str">
            <v>VAR_fout</v>
          </cell>
          <cell r="C1010" t="str">
            <v>CO2_R</v>
          </cell>
          <cell r="D1010">
            <v>9.2701837927107302</v>
          </cell>
          <cell r="E1010">
            <v>9.2700696847131994</v>
          </cell>
          <cell r="F1010">
            <v>0.13813896991305899</v>
          </cell>
          <cell r="G1010">
            <v>8.5925490976393695E-2</v>
          </cell>
          <cell r="H1010">
            <v>3.4045121873131003E-2</v>
          </cell>
        </row>
        <row r="1011">
          <cell r="A1011" t="str">
            <v>RHES-SHCOABR</v>
          </cell>
          <cell r="B1011" t="str">
            <v>VAR_fout</v>
          </cell>
          <cell r="C1011" t="str">
            <v>RHES-SHCOA</v>
          </cell>
          <cell r="D1011">
            <v>7.2001427516199812E-2</v>
          </cell>
          <cell r="E1011">
            <v>7.2000541240490837E-2</v>
          </cell>
          <cell r="F1011">
            <v>1.0729240381596797E-3</v>
          </cell>
          <cell r="G1011">
            <v>6.6738245418558227E-4</v>
          </cell>
          <cell r="H1011">
            <v>2.6442813105344439E-4</v>
          </cell>
        </row>
        <row r="1012">
          <cell r="A1012" t="str">
            <v>RHES-SHCOABR</v>
          </cell>
          <cell r="B1012" t="str">
            <v>VAR_fin</v>
          </cell>
          <cell r="C1012" t="str">
            <v>RCOA</v>
          </cell>
          <cell r="D1012">
            <v>0.1000019826613887</v>
          </cell>
          <cell r="E1012">
            <v>0.10000075172290404</v>
          </cell>
          <cell r="F1012">
            <v>1.4901722752217776E-3</v>
          </cell>
          <cell r="G1012">
            <v>9.2692007525775166E-4</v>
          </cell>
          <cell r="H1012">
            <v>3.6726129312978435E-4</v>
          </cell>
        </row>
        <row r="1013">
          <cell r="A1013" t="str">
            <v>RHES-SHCOABR</v>
          </cell>
          <cell r="B1013" t="str">
            <v>VAR_cap</v>
          </cell>
          <cell r="C1013" t="str">
            <v>-</v>
          </cell>
          <cell r="D1013">
            <v>7.0000000000000001E-3</v>
          </cell>
          <cell r="E1013">
            <v>6.3817483435155082E-3</v>
          </cell>
          <cell r="F1013">
            <v>1.5043835767968982E-4</v>
          </cell>
          <cell r="G1013">
            <v>1.0278080448236984E-4</v>
          </cell>
          <cell r="H1013">
            <v>2.6618656069559961E-5</v>
          </cell>
        </row>
        <row r="1014">
          <cell r="A1014" t="str">
            <v>D-INGA</v>
          </cell>
          <cell r="B1014" t="str">
            <v>VAR_fout</v>
          </cell>
          <cell r="C1014" t="str">
            <v>CO2</v>
          </cell>
          <cell r="D1014">
            <v>2101.6857524765201</v>
          </cell>
          <cell r="E1014">
            <v>1760.6550271547601</v>
          </cell>
          <cell r="F1014">
            <v>1822.1722764461001</v>
          </cell>
          <cell r="G1014">
            <v>1358.3629461620401</v>
          </cell>
          <cell r="H1014">
            <v>637.30697987425799</v>
          </cell>
          <cell r="I1014">
            <v>634.94340563489197</v>
          </cell>
          <cell r="J1014">
            <v>562.84805318767906</v>
          </cell>
          <cell r="K1014">
            <v>123.54143318849999</v>
          </cell>
          <cell r="L1014">
            <v>4.2759418676525697E-2</v>
          </cell>
          <cell r="M1014">
            <v>5.4413588639644003E-2</v>
          </cell>
          <cell r="N1014">
            <v>2.7658211143720898E-2</v>
          </cell>
          <cell r="O1014">
            <v>1.5296856207755999E-2</v>
          </cell>
        </row>
        <row r="1015">
          <cell r="A1015" t="str">
            <v>D-INGA</v>
          </cell>
          <cell r="B1015" t="str">
            <v>VAR_fout</v>
          </cell>
          <cell r="C1015" t="str">
            <v>IH2</v>
          </cell>
          <cell r="G1015">
            <v>3.4652818319732909E-2</v>
          </cell>
          <cell r="H1015">
            <v>0.42828872009931013</v>
          </cell>
          <cell r="I1015">
            <v>0.42864737779210288</v>
          </cell>
          <cell r="J1015">
            <v>0.3884988234923264</v>
          </cell>
          <cell r="K1015">
            <v>0.14863342540767979</v>
          </cell>
          <cell r="L1015">
            <v>8.0967998581628717E-2</v>
          </cell>
          <cell r="M1015">
            <v>8.024705894724489E-2</v>
          </cell>
          <cell r="N1015">
            <v>8.039805399674077E-2</v>
          </cell>
          <cell r="O1015">
            <v>7.8644891839392161E-2</v>
          </cell>
        </row>
        <row r="1016">
          <cell r="A1016" t="str">
            <v>D-INGA</v>
          </cell>
          <cell r="B1016" t="str">
            <v>VAR_fout</v>
          </cell>
          <cell r="C1016" t="str">
            <v>INGA</v>
          </cell>
          <cell r="D1016">
            <v>37.471812610977395</v>
          </cell>
          <cell r="E1016">
            <v>31.117851833234639</v>
          </cell>
          <cell r="F1016">
            <v>34.447670151639322</v>
          </cell>
          <cell r="G1016">
            <v>26.625532837303414</v>
          </cell>
          <cell r="H1016">
            <v>13.880295413345761</v>
          </cell>
          <cell r="I1016">
            <v>13.838405338282691</v>
          </cell>
          <cell r="J1016">
            <v>12.564253772267435</v>
          </cell>
          <cell r="K1016">
            <v>4.8006944482480201</v>
          </cell>
          <cell r="L1016">
            <v>2.6181997952244029</v>
          </cell>
          <cell r="M1016">
            <v>2.6183981837689161</v>
          </cell>
          <cell r="N1016">
            <v>2.6179193764855611</v>
          </cell>
          <cell r="O1016">
            <v>2.6177383016087612</v>
          </cell>
        </row>
        <row r="1017">
          <cell r="A1017" t="str">
            <v>D-INGA</v>
          </cell>
          <cell r="B1017" t="str">
            <v>VAR_fin</v>
          </cell>
          <cell r="C1017" t="str">
            <v>NGA</v>
          </cell>
          <cell r="D1017">
            <v>37.26393178149862</v>
          </cell>
          <cell r="E1017">
            <v>31.21728771551</v>
          </cell>
          <cell r="F1017">
            <v>32.308019085923725</v>
          </cell>
          <cell r="G1017">
            <v>24.084449400036107</v>
          </cell>
          <cell r="H1017">
            <v>11.299769146706698</v>
          </cell>
          <cell r="I1017">
            <v>11.257861802037093</v>
          </cell>
          <cell r="J1017">
            <v>9.9795754111290673</v>
          </cell>
          <cell r="K1017">
            <v>2.1904509430585035</v>
          </cell>
          <cell r="L1017">
            <v>7.5814572121499571E-4</v>
          </cell>
          <cell r="M1017">
            <v>9.6477994041921985E-4</v>
          </cell>
          <cell r="N1017">
            <v>4.9039381460498003E-4</v>
          </cell>
          <cell r="O1017">
            <v>2.71220854747447E-4</v>
          </cell>
        </row>
        <row r="1018">
          <cell r="A1018" t="str">
            <v>D-INGA</v>
          </cell>
          <cell r="B1018" t="str">
            <v>VAR_fin</v>
          </cell>
          <cell r="C1018" t="str">
            <v>BNGA</v>
          </cell>
          <cell r="D1018">
            <v>0.3275890160459754</v>
          </cell>
          <cell r="E1018">
            <v>5.4783506710360913E-5</v>
          </cell>
          <cell r="F1018">
            <v>2.2496982675451562</v>
          </cell>
          <cell r="G1018">
            <v>2.626345664440819</v>
          </cell>
          <cell r="H1018">
            <v>2.6263465883815398</v>
          </cell>
          <cell r="I1018">
            <v>2.6263468386180553</v>
          </cell>
          <cell r="J1018">
            <v>2.6263471704741592</v>
          </cell>
          <cell r="K1018">
            <v>2.6263333948665442</v>
          </cell>
          <cell r="L1018">
            <v>2.6262247045794385</v>
          </cell>
          <cell r="M1018">
            <v>2.6262257311677328</v>
          </cell>
          <cell r="N1018">
            <v>2.626195464501961</v>
          </cell>
          <cell r="O1018">
            <v>2.626207792829732</v>
          </cell>
        </row>
        <row r="1019">
          <cell r="A1019" t="str">
            <v>D-INGA</v>
          </cell>
          <cell r="B1019" t="str">
            <v>VAR_fin</v>
          </cell>
          <cell r="C1019" t="str">
            <v>H2</v>
          </cell>
          <cell r="G1019">
            <v>3.46528190390651E-2</v>
          </cell>
          <cell r="H1019">
            <v>0.4282887211834846</v>
          </cell>
          <cell r="I1019">
            <v>0.42864737779211104</v>
          </cell>
          <cell r="J1019">
            <v>0.38849379781725835</v>
          </cell>
          <cell r="K1019">
            <v>0.14863299704683897</v>
          </cell>
          <cell r="L1019">
            <v>8.0967787339718808E-2</v>
          </cell>
          <cell r="M1019">
            <v>8.0246301102434567E-2</v>
          </cell>
          <cell r="N1019">
            <v>8.0397697041908009E-2</v>
          </cell>
          <cell r="O1019">
            <v>7.8634900504903044E-2</v>
          </cell>
        </row>
        <row r="1020">
          <cell r="A1020" t="str">
            <v>D-INGA</v>
          </cell>
          <cell r="B1020" t="str">
            <v>VAR_ncap</v>
          </cell>
          <cell r="C1020" t="str">
            <v>-</v>
          </cell>
          <cell r="D1020">
            <v>6.3767233766417396E-7</v>
          </cell>
          <cell r="E1020">
            <v>3.9625916401796601E-7</v>
          </cell>
          <cell r="F1020">
            <v>5.4509515320051999E-7</v>
          </cell>
          <cell r="G1020">
            <v>8.3824590325921595E-7</v>
          </cell>
          <cell r="H1020">
            <v>1.6158497303626801E-6</v>
          </cell>
          <cell r="I1020">
            <v>2.6773911100246001E-6</v>
          </cell>
          <cell r="J1020">
            <v>3.6399224909990899E-6</v>
          </cell>
          <cell r="K1020">
            <v>0.26187136175103698</v>
          </cell>
          <cell r="L1020">
            <v>6.4605963188383204E-6</v>
          </cell>
          <cell r="M1020">
            <v>1.1561894269931E-5</v>
          </cell>
          <cell r="N1020">
            <v>8.9792853312789102E-6</v>
          </cell>
          <cell r="O1020">
            <v>6.5827341218706195E-5</v>
          </cell>
        </row>
        <row r="1021">
          <cell r="A1021" t="str">
            <v>D-INGA</v>
          </cell>
          <cell r="B1021" t="str">
            <v>VAR_cap</v>
          </cell>
          <cell r="C1021" t="str">
            <v>-</v>
          </cell>
          <cell r="D1021">
            <v>1.9844840079384376</v>
          </cell>
          <cell r="E1021">
            <v>1.9844844041976017</v>
          </cell>
          <cell r="F1021">
            <v>1.984484949292755</v>
          </cell>
          <cell r="G1021">
            <v>1.9844857875386581</v>
          </cell>
          <cell r="H1021">
            <v>1.9844874033883886</v>
          </cell>
          <cell r="I1021">
            <v>1.9844900807794985</v>
          </cell>
          <cell r="J1021">
            <v>1.9844937207019895</v>
          </cell>
          <cell r="K1021">
            <v>1.155295967394973</v>
          </cell>
          <cell r="L1021">
            <v>0.36873622198192502</v>
          </cell>
          <cell r="M1021">
            <v>0.26189906913738598</v>
          </cell>
          <cell r="N1021">
            <v>0.26190696574906602</v>
          </cell>
          <cell r="O1021">
            <v>0.26197212403150699</v>
          </cell>
        </row>
        <row r="1022">
          <cell r="A1022" t="str">
            <v>RHEM-SHNGAHP</v>
          </cell>
          <cell r="B1022" t="str">
            <v>VAR_fout</v>
          </cell>
          <cell r="C1022" t="str">
            <v>CO2_R</v>
          </cell>
          <cell r="F1022">
            <v>3.1964708398005401E-2</v>
          </cell>
          <cell r="G1022">
            <v>5.1441177902859098E-2</v>
          </cell>
          <cell r="H1022">
            <v>31.8695682730452</v>
          </cell>
          <cell r="I1022">
            <v>31.311402435206901</v>
          </cell>
          <cell r="J1022">
            <v>30.428614340656299</v>
          </cell>
          <cell r="K1022">
            <v>100.174380221123</v>
          </cell>
          <cell r="L1022">
            <v>99.934541118581706</v>
          </cell>
          <cell r="M1022">
            <v>99.934623083135406</v>
          </cell>
          <cell r="N1022">
            <v>99.934386314586604</v>
          </cell>
          <cell r="O1022">
            <v>99.934773123364593</v>
          </cell>
        </row>
        <row r="1023">
          <cell r="A1023" t="str">
            <v>RHEM-SHNGAHP</v>
          </cell>
          <cell r="B1023" t="str">
            <v>VAR_fout</v>
          </cell>
          <cell r="C1023" t="str">
            <v>RHEM-SHANGAH</v>
          </cell>
          <cell r="F1023">
            <v>1.1335002978016089E-3</v>
          </cell>
          <cell r="G1023">
            <v>1.8971214545735265E-3</v>
          </cell>
          <cell r="H1023">
            <v>1.2148860245930349</v>
          </cell>
          <cell r="I1023">
            <v>1.2324700958538906</v>
          </cell>
          <cell r="J1023">
            <v>1.2300929201541921</v>
          </cell>
          <cell r="K1023">
            <v>4.1561710942806096</v>
          </cell>
          <cell r="L1023">
            <v>4.1462203230049832</v>
          </cell>
          <cell r="M1023">
            <v>4.1462237236619979</v>
          </cell>
          <cell r="N1023">
            <v>4.1462139002860399</v>
          </cell>
          <cell r="O1023">
            <v>4.1462299487353436</v>
          </cell>
        </row>
        <row r="1024">
          <cell r="A1024" t="str">
            <v>RHEM-SHNGAHP</v>
          </cell>
          <cell r="B1024" t="str">
            <v>VAR_fin</v>
          </cell>
          <cell r="C1024" t="str">
            <v>RHEMELCHPC</v>
          </cell>
          <cell r="F1024">
            <v>1.1335002978016089E-3</v>
          </cell>
          <cell r="G1024">
            <v>1.8971214545735265E-3</v>
          </cell>
          <cell r="H1024">
            <v>1.2148860245930349</v>
          </cell>
          <cell r="I1024">
            <v>1.2324700958538906</v>
          </cell>
          <cell r="J1024">
            <v>1.2300929201541921</v>
          </cell>
          <cell r="K1024">
            <v>4.1561710942806096</v>
          </cell>
          <cell r="L1024">
            <v>4.1462203230049832</v>
          </cell>
          <cell r="M1024">
            <v>4.1462237236619979</v>
          </cell>
          <cell r="N1024">
            <v>4.1462139002860399</v>
          </cell>
          <cell r="O1024">
            <v>4.1462299487353436</v>
          </cell>
        </row>
        <row r="1025">
          <cell r="A1025" t="str">
            <v>RHEM-SHNGAHP</v>
          </cell>
          <cell r="B1025" t="str">
            <v>VAR_fin</v>
          </cell>
          <cell r="C1025" t="str">
            <v>RNGA</v>
          </cell>
          <cell r="F1025">
            <v>5.6675014890080475E-4</v>
          </cell>
          <cell r="G1025">
            <v>9.1207762239111864E-4</v>
          </cell>
          <cell r="H1025">
            <v>0.56506326725257428</v>
          </cell>
          <cell r="I1025">
            <v>0.55516670984409433</v>
          </cell>
          <cell r="J1025">
            <v>0.53951443866411852</v>
          </cell>
          <cell r="K1025">
            <v>1.7761414932823125</v>
          </cell>
          <cell r="L1025">
            <v>1.7718890269252083</v>
          </cell>
          <cell r="M1025">
            <v>1.7718904801974358</v>
          </cell>
          <cell r="N1025">
            <v>1.7718862821735211</v>
          </cell>
          <cell r="O1025">
            <v>1.7718931404851896</v>
          </cell>
        </row>
        <row r="1026">
          <cell r="A1026" t="str">
            <v>RHEM-SHNGAHP</v>
          </cell>
          <cell r="B1026" t="str">
            <v>VAR_ncap</v>
          </cell>
          <cell r="C1026" t="str">
            <v>-</v>
          </cell>
          <cell r="D1026">
            <v>6.81423516040658E-8</v>
          </cell>
          <cell r="E1026">
            <v>1.4225131833201699E-7</v>
          </cell>
          <cell r="F1026">
            <v>1.1375735405844701E-4</v>
          </cell>
          <cell r="G1026">
            <v>3.1178562500160097E-5</v>
          </cell>
          <cell r="H1026">
            <v>8.5812404715379403E-2</v>
          </cell>
          <cell r="I1026">
            <v>1.21186953416789E-3</v>
          </cell>
          <cell r="J1026">
            <v>7.0573788307876297E-6</v>
          </cell>
          <cell r="K1026">
            <v>0.29313239804079899</v>
          </cell>
          <cell r="L1026">
            <v>7.22088654855911E-6</v>
          </cell>
          <cell r="M1026">
            <v>3.9077760537078001E-4</v>
          </cell>
          <cell r="N1026">
            <v>0.24297210749290199</v>
          </cell>
          <cell r="O1026">
            <v>4.9520278775074297E-2</v>
          </cell>
        </row>
        <row r="1027">
          <cell r="A1027" t="str">
            <v>RHEM-SHNGAHP</v>
          </cell>
          <cell r="B1027" t="str">
            <v>VAR_cap</v>
          </cell>
          <cell r="C1027" t="str">
            <v>-</v>
          </cell>
          <cell r="D1027">
            <v>6.81423516040658E-8</v>
          </cell>
          <cell r="E1027">
            <v>3.2411770016172002E-8</v>
          </cell>
          <cell r="F1027">
            <v>1.1379444352908346E-4</v>
          </cell>
          <cell r="G1027">
            <v>1.4500359348979794E-4</v>
          </cell>
          <cell r="H1027">
            <v>8.5957061655898309E-2</v>
          </cell>
          <cell r="I1027">
            <v>8.7073092371067529E-2</v>
          </cell>
          <cell r="J1027">
            <v>8.7031145020680989E-2</v>
          </cell>
          <cell r="K1027">
            <v>0.29435097865791782</v>
          </cell>
          <cell r="L1027">
            <v>0.29333162821867564</v>
          </cell>
          <cell r="M1027">
            <v>0.29353000336258528</v>
          </cell>
          <cell r="N1027">
            <v>0.29528755077393409</v>
          </cell>
          <cell r="O1027">
            <v>0.29288283720433789</v>
          </cell>
        </row>
        <row r="1028">
          <cell r="A1028" t="str">
            <v>D-SPLT</v>
          </cell>
          <cell r="B1028" t="str">
            <v>VAR_fout</v>
          </cell>
          <cell r="C1028" t="str">
            <v>SPLT</v>
          </cell>
          <cell r="D1028">
            <v>2.0856382498742554</v>
          </cell>
          <cell r="E1028">
            <v>2.4000934714480269</v>
          </cell>
          <cell r="F1028">
            <v>2.3592385849628132</v>
          </cell>
          <cell r="G1028">
            <v>2.3734033271385337</v>
          </cell>
          <cell r="H1028">
            <v>2.5206132392691631</v>
          </cell>
          <cell r="I1028">
            <v>2.7514774216988847</v>
          </cell>
          <cell r="J1028">
            <v>2.7238367810994433</v>
          </cell>
          <cell r="K1028">
            <v>2.4880006456775225</v>
          </cell>
          <cell r="L1028">
            <v>2.4506830097228809</v>
          </cell>
          <cell r="M1028">
            <v>2.4679101446460252</v>
          </cell>
          <cell r="N1028">
            <v>2.4685959425195056</v>
          </cell>
          <cell r="O1028">
            <v>2.4691076076654017</v>
          </cell>
        </row>
        <row r="1029">
          <cell r="A1029" t="str">
            <v>D-SPLT</v>
          </cell>
          <cell r="B1029" t="str">
            <v>VAR_fin</v>
          </cell>
          <cell r="C1029" t="str">
            <v>PLT</v>
          </cell>
          <cell r="D1029">
            <v>2.0856382498742554</v>
          </cell>
          <cell r="E1029">
            <v>2.4000934714480269</v>
          </cell>
          <cell r="F1029">
            <v>2.3592385849628132</v>
          </cell>
          <cell r="G1029">
            <v>2.3734033271385337</v>
          </cell>
          <cell r="H1029">
            <v>2.5206132392691631</v>
          </cell>
          <cell r="I1029">
            <v>2.7514774216988847</v>
          </cell>
          <cell r="J1029">
            <v>2.7238367810994433</v>
          </cell>
          <cell r="K1029">
            <v>2.4880006456775225</v>
          </cell>
          <cell r="L1029">
            <v>2.4506830097228809</v>
          </cell>
          <cell r="M1029">
            <v>2.4679101446460252</v>
          </cell>
          <cell r="N1029">
            <v>2.4685959425195056</v>
          </cell>
          <cell r="O1029">
            <v>2.4691076076654017</v>
          </cell>
        </row>
        <row r="1030">
          <cell r="A1030" t="str">
            <v>RHES-SHCONBR</v>
          </cell>
          <cell r="B1030" t="str">
            <v>VAR_fout</v>
          </cell>
          <cell r="C1030" t="str">
            <v>RHES-SHCON</v>
          </cell>
          <cell r="F1030">
            <v>7.6442498613620496E-5</v>
          </cell>
          <cell r="G1030">
            <v>5.1497393858448194E-5</v>
          </cell>
          <cell r="H1030">
            <v>9.2541696295118155E-5</v>
          </cell>
          <cell r="I1030">
            <v>9.2046842417459025E-5</v>
          </cell>
          <cell r="J1030">
            <v>1.0138887726994763E-4</v>
          </cell>
          <cell r="K1030">
            <v>2.3509088964943919E-4</v>
          </cell>
          <cell r="L1030">
            <v>2.1361066433721348E-4</v>
          </cell>
          <cell r="M1030">
            <v>3.0158149118561853E-4</v>
          </cell>
          <cell r="N1030">
            <v>8.9453168087031678E-4</v>
          </cell>
          <cell r="O1030">
            <v>4.4854416410713662E-4</v>
          </cell>
        </row>
        <row r="1031">
          <cell r="A1031" t="str">
            <v>RHES-SHCONBR</v>
          </cell>
          <cell r="B1031" t="str">
            <v>VAR_fin</v>
          </cell>
          <cell r="C1031" t="str">
            <v>CON</v>
          </cell>
          <cell r="F1031">
            <v>7.6442498613620496E-5</v>
          </cell>
          <cell r="G1031">
            <v>5.1497393858448194E-5</v>
          </cell>
          <cell r="H1031">
            <v>9.2541696295118155E-5</v>
          </cell>
          <cell r="I1031">
            <v>9.2046842417459025E-5</v>
          </cell>
          <cell r="J1031">
            <v>1.0138887726994763E-4</v>
          </cell>
          <cell r="K1031">
            <v>2.3509088964943919E-4</v>
          </cell>
          <cell r="L1031">
            <v>2.1361066433721348E-4</v>
          </cell>
          <cell r="M1031">
            <v>3.0158149118561853E-4</v>
          </cell>
          <cell r="N1031">
            <v>8.9453168087031678E-4</v>
          </cell>
          <cell r="O1031">
            <v>4.4854416410713662E-4</v>
          </cell>
        </row>
        <row r="1032">
          <cell r="A1032" t="str">
            <v>RHES-SHCONBR</v>
          </cell>
          <cell r="B1032" t="str">
            <v>VAR_ncap</v>
          </cell>
          <cell r="C1032" t="str">
            <v>-</v>
          </cell>
          <cell r="E1032">
            <v>2.25960149357169E-8</v>
          </cell>
          <cell r="F1032">
            <v>2.5326241379120299E-6</v>
          </cell>
          <cell r="G1032">
            <v>1.1922993916311301E-7</v>
          </cell>
          <cell r="H1032">
            <v>2.1025795463551801E-6</v>
          </cell>
          <cell r="I1032">
            <v>7.7940162413998497E-8</v>
          </cell>
          <cell r="J1032">
            <v>9.0922866997854803E-8</v>
          </cell>
          <cell r="K1032">
            <v>8.9572264705882704E-6</v>
          </cell>
          <cell r="L1032">
            <v>8.3031594619594799E-7</v>
          </cell>
          <cell r="M1032">
            <v>4.6336458732999901E-6</v>
          </cell>
          <cell r="N1032">
            <v>4.98113966094606E-5</v>
          </cell>
          <cell r="O1032">
            <v>1.10745641197733E-7</v>
          </cell>
        </row>
        <row r="1033">
          <cell r="A1033" t="str">
            <v>RHES-SHCONBR</v>
          </cell>
          <cell r="B1033" t="str">
            <v>VAR_cap</v>
          </cell>
          <cell r="C1033" t="str">
            <v>-</v>
          </cell>
          <cell r="E1033">
            <v>2.25960149357169E-8</v>
          </cell>
          <cell r="F1033">
            <v>2.5388051290243882E-6</v>
          </cell>
          <cell r="G1033">
            <v>2.6501778339987916E-6</v>
          </cell>
          <cell r="H1033">
            <v>4.7141858637186403E-6</v>
          </cell>
          <cell r="I1033">
            <v>4.7549631302819892E-6</v>
          </cell>
          <cell r="J1033">
            <v>4.8011370642227276E-6</v>
          </cell>
          <cell r="K1033">
            <v>1.3650035797316744E-5</v>
          </cell>
          <cell r="L1033">
            <v>1.4574543967569048E-5</v>
          </cell>
          <cell r="M1033">
            <v>1.9058392778343327E-5</v>
          </cell>
          <cell r="N1033">
            <v>6.894956852240978E-5</v>
          </cell>
          <cell r="O1033">
            <v>6.9289223208520494E-5</v>
          </cell>
        </row>
        <row r="1034">
          <cell r="A1034" t="str">
            <v>RHSA-WHSOLBR</v>
          </cell>
          <cell r="B1034" t="str">
            <v>VAR_fout</v>
          </cell>
          <cell r="C1034" t="str">
            <v>RHSA-WHASOL</v>
          </cell>
          <cell r="D1034">
            <v>1.721488024659851</v>
          </cell>
          <cell r="E1034">
            <v>1.9867280929576849</v>
          </cell>
          <cell r="F1034">
            <v>1.9462377516915181</v>
          </cell>
          <cell r="G1034">
            <v>1.5435688560778933</v>
          </cell>
          <cell r="H1034">
            <v>1.0590631163130904</v>
          </cell>
          <cell r="I1034">
            <v>1.114112623502115</v>
          </cell>
          <cell r="J1034">
            <v>1.1134342371006936</v>
          </cell>
          <cell r="K1034">
            <v>3.064491485799683</v>
          </cell>
          <cell r="L1034">
            <v>3.0643481460686344</v>
          </cell>
          <cell r="M1034">
            <v>3.0254067184179303</v>
          </cell>
          <cell r="N1034">
            <v>3.0642375554534129</v>
          </cell>
          <cell r="O1034">
            <v>2.3518773185136652</v>
          </cell>
        </row>
        <row r="1035">
          <cell r="A1035" t="str">
            <v>RHSA-WHSOLBR</v>
          </cell>
          <cell r="B1035" t="str">
            <v>VAR_fin</v>
          </cell>
          <cell r="C1035" t="str">
            <v>SOL</v>
          </cell>
          <cell r="D1035">
            <v>1.721488024659851</v>
          </cell>
          <cell r="E1035">
            <v>1.9867280929576849</v>
          </cell>
          <cell r="F1035">
            <v>1.9462377516915181</v>
          </cell>
          <cell r="G1035">
            <v>1.5435688560778933</v>
          </cell>
          <cell r="H1035">
            <v>1.0590631163130904</v>
          </cell>
          <cell r="I1035">
            <v>1.114112623502115</v>
          </cell>
          <cell r="J1035">
            <v>1.1134342371006936</v>
          </cell>
          <cell r="K1035">
            <v>3.064491485799683</v>
          </cell>
          <cell r="L1035">
            <v>3.0643481460686344</v>
          </cell>
          <cell r="M1035">
            <v>3.0254067184179303</v>
          </cell>
          <cell r="N1035">
            <v>3.0642375554534129</v>
          </cell>
          <cell r="O1035">
            <v>2.3518773185136652</v>
          </cell>
        </row>
        <row r="1036">
          <cell r="A1036" t="str">
            <v>RHSA-WHSOLBR</v>
          </cell>
          <cell r="B1036" t="str">
            <v>VAR_fin</v>
          </cell>
          <cell r="C1036" t="str">
            <v>RHSASOLBRC</v>
          </cell>
          <cell r="D1036">
            <v>1.721488024659851</v>
          </cell>
          <cell r="E1036">
            <v>1.9867280929576849</v>
          </cell>
          <cell r="F1036">
            <v>1.9462377516915181</v>
          </cell>
          <cell r="G1036">
            <v>1.5435688560778933</v>
          </cell>
          <cell r="H1036">
            <v>1.0590631163130904</v>
          </cell>
          <cell r="I1036">
            <v>1.114112623502115</v>
          </cell>
          <cell r="J1036">
            <v>1.1134342371006936</v>
          </cell>
          <cell r="K1036">
            <v>3.064491485799683</v>
          </cell>
          <cell r="L1036">
            <v>3.0643481460686344</v>
          </cell>
          <cell r="M1036">
            <v>3.0254067184179303</v>
          </cell>
          <cell r="N1036">
            <v>3.0642375554534129</v>
          </cell>
          <cell r="O1036">
            <v>2.3518773185136652</v>
          </cell>
        </row>
        <row r="1037">
          <cell r="A1037" t="str">
            <v>RHSA-WHSOLBR</v>
          </cell>
          <cell r="B1037" t="str">
            <v>VAR_ncap</v>
          </cell>
          <cell r="C1037" t="str">
            <v>-</v>
          </cell>
          <cell r="E1037">
            <v>8.2553165006281903E-2</v>
          </cell>
          <cell r="F1037">
            <v>1.42220482405572E-6</v>
          </cell>
          <cell r="G1037">
            <v>3.4757147512667898E-6</v>
          </cell>
          <cell r="H1037">
            <v>5.4991112989035001E-2</v>
          </cell>
          <cell r="I1037">
            <v>0.106935398881199</v>
          </cell>
          <cell r="J1037">
            <v>4.7770878447029799E-4</v>
          </cell>
          <cell r="K1037">
            <v>0.57652559018081995</v>
          </cell>
          <cell r="L1037">
            <v>8.4424956538930593E-6</v>
          </cell>
          <cell r="M1037">
            <v>1.3268472256449E-5</v>
          </cell>
          <cell r="N1037">
            <v>0.343129699696752</v>
          </cell>
          <cell r="O1037">
            <v>2.4596922937791203E-4</v>
          </cell>
        </row>
        <row r="1038">
          <cell r="A1038" t="str">
            <v>RHSA-WHSOLBR</v>
          </cell>
          <cell r="B1038" t="str">
            <v>VAR_cap</v>
          </cell>
          <cell r="C1038" t="str">
            <v>-</v>
          </cell>
          <cell r="D1038">
            <v>0.25000991745774798</v>
          </cell>
          <cell r="E1038">
            <v>0.33256308246402988</v>
          </cell>
          <cell r="F1038">
            <v>0.3325645046688539</v>
          </cell>
          <cell r="G1038">
            <v>0.33256798038360519</v>
          </cell>
          <cell r="H1038">
            <v>0.16212781387912562</v>
          </cell>
          <cell r="I1038">
            <v>0.16192962499982799</v>
          </cell>
          <cell r="J1038">
            <v>0.162404220654704</v>
          </cell>
          <cell r="K1038">
            <v>0.68393869784648897</v>
          </cell>
          <cell r="L1038">
            <v>0.59337950734109002</v>
          </cell>
          <cell r="M1038">
            <v>0.57654730114872998</v>
          </cell>
          <cell r="N1038">
            <v>0.44526405562000998</v>
          </cell>
          <cell r="O1038">
            <v>0.343388937398386</v>
          </cell>
        </row>
        <row r="1039">
          <cell r="A1039" t="str">
            <v>SCOM-SHCONBR</v>
          </cell>
          <cell r="B1039" t="str">
            <v>VAR_ncap</v>
          </cell>
          <cell r="C1039" t="str">
            <v>-</v>
          </cell>
          <cell r="K1039">
            <v>1.44375577191339E-8</v>
          </cell>
          <cell r="L1039">
            <v>2.67058790485637E-8</v>
          </cell>
          <cell r="M1039">
            <v>1.03068261182896E-8</v>
          </cell>
          <cell r="N1039">
            <v>1.54756948245693E-8</v>
          </cell>
          <cell r="O1039">
            <v>4.4875010360832799E-8</v>
          </cell>
        </row>
        <row r="1040">
          <cell r="A1040" t="str">
            <v>SCOM-SHCONBR</v>
          </cell>
          <cell r="B1040" t="str">
            <v>VAR_cap</v>
          </cell>
          <cell r="C1040" t="str">
            <v>-</v>
          </cell>
          <cell r="E1040">
            <v>-1.33807751219892E-7</v>
          </cell>
          <cell r="F1040">
            <v>-2.291738523416E-7</v>
          </cell>
          <cell r="G1040">
            <v>-4.0241259343572301E-7</v>
          </cell>
          <cell r="H1040">
            <v>-1.5458681797732499E-7</v>
          </cell>
          <cell r="I1040">
            <v>-3.2632883719934799E-7</v>
          </cell>
          <cell r="J1040">
            <v>-1.1119189842631E-6</v>
          </cell>
          <cell r="K1040">
            <v>-1.2419764959954161E-6</v>
          </cell>
          <cell r="L1040">
            <v>4.1143436767697598E-8</v>
          </cell>
          <cell r="M1040">
            <v>-1.2432518014177829E-6</v>
          </cell>
          <cell r="N1040">
            <v>-1.0291396953418436E-6</v>
          </cell>
          <cell r="O1040">
            <v>1.11800968071389E-7</v>
          </cell>
        </row>
        <row r="1041">
          <cell r="A1041" t="str">
            <v>RHES-SHSOLBR</v>
          </cell>
          <cell r="B1041" t="str">
            <v>VAR_fout</v>
          </cell>
          <cell r="C1041" t="str">
            <v>RHES-SHASOL</v>
          </cell>
          <cell r="D1041">
            <v>0.37732610756439694</v>
          </cell>
          <cell r="E1041">
            <v>0.4354638118553748</v>
          </cell>
          <cell r="F1041">
            <v>0.43527792744966631</v>
          </cell>
          <cell r="G1041">
            <v>0.34843165062902104</v>
          </cell>
          <cell r="H1041">
            <v>0.35446855161432755</v>
          </cell>
          <cell r="I1041">
            <v>0.38428077652501402</v>
          </cell>
          <cell r="J1041">
            <v>0.39045906256860757</v>
          </cell>
          <cell r="K1041">
            <v>0.98009590527372004</v>
          </cell>
          <cell r="L1041">
            <v>0.94750478519291781</v>
          </cell>
          <cell r="M1041">
            <v>0.92403145420027011</v>
          </cell>
          <cell r="N1041">
            <v>0.93259820343383137</v>
          </cell>
          <cell r="O1041">
            <v>0.94287599516593823</v>
          </cell>
        </row>
        <row r="1042">
          <cell r="A1042" t="str">
            <v>RHES-SHSOLBR</v>
          </cell>
          <cell r="B1042" t="str">
            <v>VAR_fin</v>
          </cell>
          <cell r="C1042" t="str">
            <v>SOL</v>
          </cell>
          <cell r="D1042">
            <v>0.37732610756439694</v>
          </cell>
          <cell r="E1042">
            <v>0.4354638118553748</v>
          </cell>
          <cell r="F1042">
            <v>0.43527792744966631</v>
          </cell>
          <cell r="G1042">
            <v>0.34843165062902104</v>
          </cell>
          <cell r="H1042">
            <v>0.35446855161432755</v>
          </cell>
          <cell r="I1042">
            <v>0.38428077652501402</v>
          </cell>
          <cell r="J1042">
            <v>0.39045906256860757</v>
          </cell>
          <cell r="K1042">
            <v>0.98009590527372004</v>
          </cell>
          <cell r="L1042">
            <v>0.94750478519291781</v>
          </cell>
          <cell r="M1042">
            <v>0.92403145420027011</v>
          </cell>
          <cell r="N1042">
            <v>0.93259820343383137</v>
          </cell>
          <cell r="O1042">
            <v>0.94287599516593823</v>
          </cell>
        </row>
        <row r="1043">
          <cell r="A1043" t="str">
            <v>RHES-SHSOLBR</v>
          </cell>
          <cell r="B1043" t="str">
            <v>VAR_ncap</v>
          </cell>
          <cell r="C1043" t="str">
            <v>-</v>
          </cell>
          <cell r="E1043">
            <v>8.4503754028673796E-3</v>
          </cell>
          <cell r="F1043">
            <v>2.8967331940480302E-7</v>
          </cell>
          <cell r="G1043">
            <v>3.19677128284541E-7</v>
          </cell>
          <cell r="H1043">
            <v>4.2664318980258402E-2</v>
          </cell>
          <cell r="I1043">
            <v>1.6562794718997201E-2</v>
          </cell>
          <cell r="J1043">
            <v>1.1589821495972601E-6</v>
          </cell>
          <cell r="K1043">
            <v>0.17650616961711199</v>
          </cell>
          <cell r="L1043">
            <v>7.7787463343744799E-3</v>
          </cell>
          <cell r="M1043">
            <v>3.8482947052761698E-6</v>
          </cell>
          <cell r="N1043">
            <v>0.15082920328643901</v>
          </cell>
          <cell r="O1043">
            <v>3.0520092165876901E-2</v>
          </cell>
        </row>
        <row r="1044">
          <cell r="A1044" t="str">
            <v>RHES-SHSOLBR</v>
          </cell>
          <cell r="B1044" t="str">
            <v>VAR_cap</v>
          </cell>
          <cell r="C1044" t="str">
            <v>-</v>
          </cell>
          <cell r="D1044">
            <v>5.4798678617278197E-2</v>
          </cell>
          <cell r="E1044">
            <v>6.3249054020145579E-2</v>
          </cell>
          <cell r="F1044">
            <v>6.3249343693464993E-2</v>
          </cell>
          <cell r="G1044">
            <v>6.3249663370593262E-2</v>
          </cell>
          <cell r="H1044">
            <v>6.1205614533464903E-2</v>
          </cell>
          <cell r="I1044">
            <v>5.9227433389324201E-2</v>
          </cell>
          <cell r="J1044">
            <v>5.9228272681405097E-2</v>
          </cell>
          <cell r="K1044">
            <v>0.19307012331825901</v>
          </cell>
          <cell r="L1044">
            <v>0.186830862323839</v>
          </cell>
          <cell r="M1044">
            <v>0.18428876424619201</v>
          </cell>
          <cell r="N1044">
            <v>0.18740894106383499</v>
          </cell>
          <cell r="O1044">
            <v>0.181353143747021</v>
          </cell>
        </row>
        <row r="1045">
          <cell r="A1045" t="str">
            <v>SCOM-SHSOLBR</v>
          </cell>
          <cell r="B1045" t="str">
            <v>VAR_fout</v>
          </cell>
          <cell r="C1045" t="str">
            <v>SCOM-SHASOL</v>
          </cell>
          <cell r="D1045">
            <v>0.62699428458898399</v>
          </cell>
          <cell r="E1045">
            <v>0.68733708003574046</v>
          </cell>
          <cell r="F1045">
            <v>0.68722407473936042</v>
          </cell>
          <cell r="G1045">
            <v>0.68847247376949894</v>
          </cell>
          <cell r="H1045">
            <v>1.6214156977776035</v>
          </cell>
          <cell r="I1045">
            <v>3.3923927521217485</v>
          </cell>
          <cell r="J1045">
            <v>3.261729596286969</v>
          </cell>
          <cell r="K1045">
            <v>3.4505349119806978</v>
          </cell>
          <cell r="L1045">
            <v>3.4524765743635117</v>
          </cell>
          <cell r="M1045">
            <v>3.4523551976329472</v>
          </cell>
          <cell r="N1045">
            <v>3.4526298567094655</v>
          </cell>
          <cell r="O1045">
            <v>3.314929009428575</v>
          </cell>
        </row>
        <row r="1046">
          <cell r="A1046" t="str">
            <v>SCOM-SHSOLBR</v>
          </cell>
          <cell r="B1046" t="str">
            <v>VAR_fin</v>
          </cell>
          <cell r="C1046" t="str">
            <v>SOL</v>
          </cell>
          <cell r="D1046">
            <v>0.62699428458898399</v>
          </cell>
          <cell r="E1046">
            <v>0.68733708003574046</v>
          </cell>
          <cell r="F1046">
            <v>0.68722407473936042</v>
          </cell>
          <cell r="G1046">
            <v>0.68847247376949894</v>
          </cell>
          <cell r="H1046">
            <v>1.6214156977776035</v>
          </cell>
          <cell r="I1046">
            <v>3.3923927521217485</v>
          </cell>
          <cell r="J1046">
            <v>3.261729596286969</v>
          </cell>
          <cell r="K1046">
            <v>3.4505349119806978</v>
          </cell>
          <cell r="L1046">
            <v>3.4524765743635117</v>
          </cell>
          <cell r="M1046">
            <v>3.4523551976329472</v>
          </cell>
          <cell r="N1046">
            <v>3.4526298567094655</v>
          </cell>
          <cell r="O1046">
            <v>3.314929009428575</v>
          </cell>
        </row>
        <row r="1047">
          <cell r="A1047" t="str">
            <v>SCOM-SHSOLBR</v>
          </cell>
          <cell r="B1047" t="str">
            <v>VAR_ncap</v>
          </cell>
          <cell r="C1047" t="str">
            <v>-</v>
          </cell>
          <cell r="D1047">
            <v>1.3558451767959E-5</v>
          </cell>
          <cell r="E1047">
            <v>8.7709819301515293E-3</v>
          </cell>
          <cell r="F1047">
            <v>3.4116683197402901E-6</v>
          </cell>
          <cell r="G1047">
            <v>1.59497497753606E-4</v>
          </cell>
          <cell r="H1047">
            <v>0.20730740656271399</v>
          </cell>
          <cell r="I1047">
            <v>0.28529448234870203</v>
          </cell>
          <cell r="J1047">
            <v>8.9791989498018109E-3</v>
          </cell>
          <cell r="K1047">
            <v>0.20730614159079899</v>
          </cell>
          <cell r="L1047">
            <v>0.24264632752909099</v>
          </cell>
          <cell r="M1047">
            <v>5.16257351453938E-2</v>
          </cell>
          <cell r="N1047">
            <v>0.24750863173506901</v>
          </cell>
          <cell r="O1047">
            <v>0.20244187786353501</v>
          </cell>
        </row>
        <row r="1048">
          <cell r="A1048" t="str">
            <v>SCOM-SHSOLBR</v>
          </cell>
          <cell r="B1048" t="str">
            <v>VAR_cap</v>
          </cell>
          <cell r="C1048" t="str">
            <v>-</v>
          </cell>
          <cell r="D1048">
            <v>9.1071151927847455E-2</v>
          </cell>
          <cell r="E1048">
            <v>9.9842133857998991E-2</v>
          </cell>
          <cell r="F1048">
            <v>9.9845545526318732E-2</v>
          </cell>
          <cell r="G1048">
            <v>0.10000504302407234</v>
          </cell>
          <cell r="H1048">
            <v>0.235581966988305</v>
          </cell>
          <cell r="I1048">
            <v>0.49273175895104199</v>
          </cell>
          <cell r="J1048">
            <v>0.50158108786121802</v>
          </cell>
          <cell r="K1048">
            <v>0.50157982288930203</v>
          </cell>
          <cell r="L1048">
            <v>0.50157862587318602</v>
          </cell>
          <cell r="M1048">
            <v>0.50157820426528299</v>
          </cell>
          <cell r="N1048">
            <v>0.50157694917347595</v>
          </cell>
          <cell r="O1048">
            <v>0.50157624474399798</v>
          </cell>
        </row>
        <row r="1049">
          <cell r="A1049" t="str">
            <v>RHEM-SHSTG-ELCHP</v>
          </cell>
          <cell r="B1049" t="str">
            <v>VAR_fout</v>
          </cell>
          <cell r="C1049" t="str">
            <v>RHEM-SHAELCH</v>
          </cell>
          <cell r="D1049">
            <v>4.9605062005611034E-7</v>
          </cell>
          <cell r="E1049">
            <v>9.998872084078772E-7</v>
          </cell>
          <cell r="F1049">
            <v>1.7591410274789585</v>
          </cell>
          <cell r="G1049">
            <v>2.4468724180694537</v>
          </cell>
          <cell r="H1049">
            <v>4.1314282005764484</v>
          </cell>
          <cell r="I1049">
            <v>3.9922919760308817</v>
          </cell>
          <cell r="J1049">
            <v>4.86389944263854</v>
          </cell>
          <cell r="K1049">
            <v>5.4994923038775454</v>
          </cell>
          <cell r="L1049">
            <v>5.1824904280377684</v>
          </cell>
          <cell r="M1049">
            <v>5.1890982368104126</v>
          </cell>
          <cell r="N1049">
            <v>4.7992603014274211</v>
          </cell>
          <cell r="O1049">
            <v>5.2944469601317055</v>
          </cell>
        </row>
        <row r="1050">
          <cell r="A1050" t="str">
            <v>RHEM-SHSTG-ELCHP</v>
          </cell>
          <cell r="B1050" t="str">
            <v>VAR_fin</v>
          </cell>
          <cell r="C1050" t="str">
            <v>RHEM-SHAELCH</v>
          </cell>
          <cell r="D1050">
            <v>3.2057805207906408E-6</v>
          </cell>
          <cell r="E1050">
            <v>2.586671757829984E-6</v>
          </cell>
          <cell r="F1050">
            <v>1.7592311920638812</v>
          </cell>
          <cell r="G1050">
            <v>2.446976868249739</v>
          </cell>
          <cell r="H1050">
            <v>4.1315826962312112</v>
          </cell>
          <cell r="I1050">
            <v>3.9924445828266211</v>
          </cell>
          <cell r="J1050">
            <v>4.8640886086230983</v>
          </cell>
          <cell r="K1050">
            <v>5.4996671615005006</v>
          </cell>
          <cell r="L1050">
            <v>5.1826831367846902</v>
          </cell>
          <cell r="M1050">
            <v>5.1893184005808468</v>
          </cell>
          <cell r="N1050">
            <v>4.7994646846256783</v>
          </cell>
          <cell r="O1050">
            <v>5.2946879996220053</v>
          </cell>
        </row>
        <row r="1051">
          <cell r="A1051" t="str">
            <v>RHEM-SHSTG-ELCHP</v>
          </cell>
          <cell r="B1051" t="str">
            <v>VAR_ncap</v>
          </cell>
          <cell r="C1051" t="str">
            <v>-</v>
          </cell>
          <cell r="D1051">
            <v>5.5460306125899297E-3</v>
          </cell>
          <cell r="E1051">
            <v>0.188120667312585</v>
          </cell>
          <cell r="F1051">
            <v>4.1334687091852002E-5</v>
          </cell>
          <cell r="G1051">
            <v>8.5869473234569199E-2</v>
          </cell>
          <cell r="H1051">
            <v>0.20403789674495301</v>
          </cell>
          <cell r="I1051">
            <v>0.126698100622887</v>
          </cell>
          <cell r="J1051">
            <v>0.14032562137142099</v>
          </cell>
          <cell r="K1051">
            <v>0.27124482149163998</v>
          </cell>
          <cell r="L1051">
            <v>0.12530511033247199</v>
          </cell>
          <cell r="M1051">
            <v>0.14122222053332401</v>
          </cell>
          <cell r="N1051">
            <v>0.26310358159038599</v>
          </cell>
          <cell r="O1051">
            <v>0.132516847601059</v>
          </cell>
        </row>
        <row r="1052">
          <cell r="A1052" t="str">
            <v>RHEM-SHSTG-ELCHP</v>
          </cell>
          <cell r="B1052" t="str">
            <v>VAR_cap</v>
          </cell>
          <cell r="C1052" t="str">
            <v>-</v>
          </cell>
          <cell r="D1052">
            <v>5.5460306125899297E-3</v>
          </cell>
          <cell r="E1052">
            <v>0.1936501437586701</v>
          </cell>
          <cell r="F1052">
            <v>0.19365433163933926</v>
          </cell>
          <cell r="G1052">
            <v>0.2795091073579421</v>
          </cell>
          <cell r="H1052">
            <v>0.387661383415494</v>
          </cell>
          <cell r="I1052">
            <v>0.40022193436046888</v>
          </cell>
          <cell r="J1052">
            <v>0.47100478364928061</v>
          </cell>
          <cell r="K1052">
            <v>0.53811200553844207</v>
          </cell>
          <cell r="L1052">
            <v>0.53750333588598553</v>
          </cell>
          <cell r="M1052">
            <v>0.53750341135734292</v>
          </cell>
          <cell r="N1052">
            <v>0.53757671021801889</v>
          </cell>
          <cell r="O1052">
            <v>0.53655654630529503</v>
          </cell>
        </row>
        <row r="1053">
          <cell r="A1053" t="str">
            <v>ITOT-SWHELCBR</v>
          </cell>
          <cell r="B1053" t="str">
            <v>VAR_fout</v>
          </cell>
          <cell r="C1053" t="str">
            <v>ITOT-SWHAELC</v>
          </cell>
          <cell r="D1053">
            <v>9.8139005441071436</v>
          </cell>
          <cell r="E1053">
            <v>10.335084012728343</v>
          </cell>
          <cell r="F1053">
            <v>10.339815865102054</v>
          </cell>
          <cell r="G1053">
            <v>11.381688007828355</v>
          </cell>
          <cell r="H1053">
            <v>11.381688539486627</v>
          </cell>
          <cell r="I1053">
            <v>11.381689385054038</v>
          </cell>
          <cell r="J1053">
            <v>11.381690211368902</v>
          </cell>
          <cell r="K1053">
            <v>11.381693794062977</v>
          </cell>
          <cell r="L1053">
            <v>11.381688357396834</v>
          </cell>
          <cell r="M1053">
            <v>11.619111542311309</v>
          </cell>
          <cell r="N1053">
            <v>11.61910837859039</v>
          </cell>
          <cell r="O1053">
            <v>11.61912618173826</v>
          </cell>
        </row>
        <row r="1054">
          <cell r="A1054" t="str">
            <v>ITOT-SWHELCBR</v>
          </cell>
          <cell r="B1054" t="str">
            <v>VAR_fin</v>
          </cell>
          <cell r="C1054" t="str">
            <v>ITOT_ELC</v>
          </cell>
          <cell r="D1054">
            <v>11.646950912043705</v>
          </cell>
          <cell r="E1054">
            <v>12.258979216814982</v>
          </cell>
          <cell r="F1054">
            <v>12.254846852362141</v>
          </cell>
          <cell r="G1054">
            <v>13.47184299254052</v>
          </cell>
          <cell r="H1054">
            <v>13.454050241496837</v>
          </cell>
          <cell r="I1054">
            <v>13.436304799754842</v>
          </cell>
          <cell r="J1054">
            <v>13.418606087566715</v>
          </cell>
          <cell r="K1054">
            <v>13.400957188570086</v>
          </cell>
          <cell r="L1054">
            <v>13.400950787367288</v>
          </cell>
          <cell r="M1054">
            <v>13.680495993395626</v>
          </cell>
          <cell r="N1054">
            <v>13.680492268388674</v>
          </cell>
          <cell r="O1054">
            <v>13.680513230051034</v>
          </cell>
        </row>
        <row r="1055">
          <cell r="A1055" t="str">
            <v>ITOT-SWHELCBR</v>
          </cell>
          <cell r="B1055" t="str">
            <v>VAR_ncap</v>
          </cell>
          <cell r="C1055" t="str">
            <v>-</v>
          </cell>
          <cell r="E1055">
            <v>0.163532269096587</v>
          </cell>
          <cell r="F1055">
            <v>2.3449970120696699E-4</v>
          </cell>
          <cell r="G1055">
            <v>0.159180566389518</v>
          </cell>
          <cell r="H1055">
            <v>0.77240389788805797</v>
          </cell>
          <cell r="I1055">
            <v>0.24594599040642701</v>
          </cell>
          <cell r="J1055">
            <v>0.15096276256792099</v>
          </cell>
          <cell r="K1055">
            <v>0.77309379330536099</v>
          </cell>
          <cell r="L1055">
            <v>0.164670258855457</v>
          </cell>
          <cell r="M1055">
            <v>8.5434913951241601E-2</v>
          </cell>
          <cell r="N1055">
            <v>0.71111231842950196</v>
          </cell>
          <cell r="O1055">
            <v>0.259378013729958</v>
          </cell>
        </row>
        <row r="1056">
          <cell r="A1056" t="str">
            <v>ITOT-SWHELCBR</v>
          </cell>
          <cell r="B1056" t="str">
            <v>VAR_cap</v>
          </cell>
          <cell r="C1056" t="str">
            <v>-</v>
          </cell>
          <cell r="D1056">
            <v>0.55644997413134401</v>
          </cell>
          <cell r="E1056">
            <v>0.71997921909437557</v>
          </cell>
          <cell r="F1056">
            <v>0.72020617636826323</v>
          </cell>
          <cell r="G1056">
            <v>0.87937136530725712</v>
          </cell>
          <cell r="H1056">
            <v>1.1598585814248632</v>
          </cell>
          <cell r="I1056">
            <v>1.1472672168539748</v>
          </cell>
          <cell r="J1056">
            <v>1.1692925770573217</v>
          </cell>
          <cell r="K1056">
            <v>1.1699695917514759</v>
          </cell>
          <cell r="L1056">
            <v>1.1064788194830482</v>
          </cell>
          <cell r="M1056">
            <v>1.0231626245413297</v>
          </cell>
          <cell r="N1056">
            <v>1.0458939050136906</v>
          </cell>
          <cell r="O1056">
            <v>1.0558862722818523</v>
          </cell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16.659165235463107</v>
          </cell>
          <cell r="K4">
            <v>6.9115645950844629</v>
          </cell>
          <cell r="L4">
            <v>26.103505261213076</v>
          </cell>
          <cell r="M4">
            <v>85.338716078248865</v>
          </cell>
          <cell r="N4">
            <v>178.04799652495043</v>
          </cell>
          <cell r="O4">
            <v>200.58355344166952</v>
          </cell>
          <cell r="P4">
            <v>199.50213410489167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2.9201020743652051E-2</v>
          </cell>
          <cell r="K5">
            <v>1.5862738269729532E-2</v>
          </cell>
          <cell r="L5">
            <v>0.15682570107351301</v>
          </cell>
          <cell r="M5">
            <v>80.328500400603289</v>
          </cell>
          <cell r="N5">
            <v>169.9197578718902</v>
          </cell>
          <cell r="O5">
            <v>193.17125775478954</v>
          </cell>
          <cell r="P5">
            <v>192.9739868579112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16.396928215362237</v>
          </cell>
          <cell r="K6">
            <v>6.7740372227553705</v>
          </cell>
          <cell r="L6">
            <v>25.914762259541277</v>
          </cell>
          <cell r="M6">
            <v>4.9591682259877219</v>
          </cell>
          <cell r="N6">
            <v>8.0377804202693035</v>
          </cell>
          <cell r="O6">
            <v>7.3405377313638658</v>
          </cell>
          <cell r="P6">
            <v>6.2977203751844906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0.23303599935721761</v>
          </cell>
          <cell r="K7">
            <v>0.12166463405936299</v>
          </cell>
          <cell r="L7">
            <v>3.191730059829978E-2</v>
          </cell>
          <cell r="M7">
            <v>5.1047451657912586E-2</v>
          </cell>
          <cell r="N7">
            <v>9.0458232790915624E-2</v>
          </cell>
          <cell r="O7">
            <v>7.175795551615205E-2</v>
          </cell>
          <cell r="P7">
            <v>0.23042687179578891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-68.735628555276421</v>
          </cell>
          <cell r="K8">
            <v>-48.95127516508186</v>
          </cell>
          <cell r="L8">
            <v>-55.013372314810717</v>
          </cell>
          <cell r="M8">
            <v>-64.447419231815047</v>
          </cell>
          <cell r="N8">
            <v>-74.67981868499281</v>
          </cell>
          <cell r="O8">
            <v>-81.818875355934281</v>
          </cell>
          <cell r="P8">
            <v>-89.502735712943149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508.13540790501423</v>
          </cell>
          <cell r="K9">
            <v>1107.5967846838023</v>
          </cell>
          <cell r="L9">
            <v>1152.334519626638</v>
          </cell>
          <cell r="M9">
            <v>1140.9257876231541</v>
          </cell>
          <cell r="N9">
            <v>1140.9254769289244</v>
          </cell>
          <cell r="O9">
            <v>1140.9252418305364</v>
          </cell>
          <cell r="P9">
            <v>1140.9254737960669</v>
          </cell>
        </row>
        <row r="10">
          <cell r="B10" t="str">
            <v>CO2_O</v>
          </cell>
          <cell r="C10" t="str">
            <v>VAR_fout</v>
          </cell>
          <cell r="D10" t="str">
            <v>ENGA-CCS</v>
          </cell>
          <cell r="K10">
            <v>1.3694884677773306E-3</v>
          </cell>
          <cell r="L10">
            <v>2.1319908934144434E-2</v>
          </cell>
          <cell r="M10">
            <v>3.9767671842070835</v>
          </cell>
          <cell r="N10">
            <v>4.9300172394903834</v>
          </cell>
          <cell r="O10">
            <v>4.7403379101519709</v>
          </cell>
          <cell r="P10">
            <v>4.5463808730751927</v>
          </cell>
        </row>
        <row r="11">
          <cell r="B11" t="str">
            <v>CO2_O</v>
          </cell>
          <cell r="C11" t="str">
            <v>VAR_fout</v>
          </cell>
          <cell r="D11" t="str">
            <v>CHPWSTCCS</v>
          </cell>
          <cell r="J11">
            <v>566.81247844672487</v>
          </cell>
          <cell r="K11">
            <v>1143.854299383986</v>
          </cell>
          <cell r="L11">
            <v>1099.4980194789327</v>
          </cell>
          <cell r="M11">
            <v>1088.611910023433</v>
          </cell>
          <cell r="N11">
            <v>1088.6120626538175</v>
          </cell>
          <cell r="O11">
            <v>1088.6116008196564</v>
          </cell>
          <cell r="P11">
            <v>1088.6121162195584</v>
          </cell>
        </row>
        <row r="12">
          <cell r="B12" t="str">
            <v>CO2_O</v>
          </cell>
          <cell r="C12" t="str">
            <v>VAR_fout</v>
          </cell>
          <cell r="D12" t="str">
            <v>ITOT-CHPWSTCCS</v>
          </cell>
          <cell r="J12">
            <v>33.303365612631936</v>
          </cell>
          <cell r="K12">
            <v>754.06653700933134</v>
          </cell>
          <cell r="L12">
            <v>715.13204611160188</v>
          </cell>
          <cell r="M12">
            <v>715.03360690103557</v>
          </cell>
          <cell r="N12">
            <v>715.09471124218328</v>
          </cell>
          <cell r="O12">
            <v>715.05922590613113</v>
          </cell>
          <cell r="P12">
            <v>715.15234525477013</v>
          </cell>
        </row>
        <row r="13">
          <cell r="B13" t="str">
            <v>CO2_O</v>
          </cell>
          <cell r="C13" t="str">
            <v>VAR_fout</v>
          </cell>
          <cell r="D13" t="str">
            <v>ITOT-CHPNGACCS</v>
          </cell>
          <cell r="J13">
            <v>0.55449088832355675</v>
          </cell>
          <cell r="K13">
            <v>37.918539172904261</v>
          </cell>
          <cell r="L13">
            <v>37.981909817552584</v>
          </cell>
          <cell r="M13">
            <v>37.937496999128093</v>
          </cell>
          <cell r="N13">
            <v>22.372386946095613</v>
          </cell>
          <cell r="O13">
            <v>37.977768980729394</v>
          </cell>
          <cell r="P13">
            <v>37.970804012748737</v>
          </cell>
        </row>
        <row r="14">
          <cell r="B14" t="str">
            <v>CO2_O</v>
          </cell>
          <cell r="C14" t="str">
            <v>VAR_fout</v>
          </cell>
          <cell r="D14" t="str">
            <v>SUP_WSTHTGBIOCCS</v>
          </cell>
          <cell r="J14">
            <v>4.4902013675608265E-3</v>
          </cell>
          <cell r="K14">
            <v>6.5046571514022411E-3</v>
          </cell>
          <cell r="L14">
            <v>4.492164948322578E-2</v>
          </cell>
          <cell r="M14">
            <v>3.7599472417035519E-2</v>
          </cell>
          <cell r="N14">
            <v>3.0544230949309883E-2</v>
          </cell>
          <cell r="O14">
            <v>3.2167468431898785E-2</v>
          </cell>
          <cell r="P14">
            <v>3.5371595543390179E-2</v>
          </cell>
        </row>
        <row r="15">
          <cell r="B15" t="str">
            <v>CO2_O</v>
          </cell>
          <cell r="C15" t="str">
            <v>VAR_fout</v>
          </cell>
          <cell r="D15" t="str">
            <v>ITOT-CHPWODCCS</v>
          </cell>
          <cell r="J15">
            <v>729.68054410045852</v>
          </cell>
          <cell r="K15">
            <v>1042.0614601562093</v>
          </cell>
          <cell r="L15">
            <v>1212.8011533941344</v>
          </cell>
          <cell r="M15">
            <v>1188.9270557075363</v>
          </cell>
          <cell r="N15">
            <v>1212.8035180850354</v>
          </cell>
          <cell r="O15">
            <v>1206.3029929939264</v>
          </cell>
          <cell r="P15">
            <v>1212.8057064429222</v>
          </cell>
        </row>
        <row r="16">
          <cell r="B16" t="str">
            <v>CO2_O</v>
          </cell>
          <cell r="C16" t="str">
            <v>VAR_fout</v>
          </cell>
          <cell r="D16" t="str">
            <v>EWOD-CCS</v>
          </cell>
          <cell r="J16">
            <v>0.1646427030868822</v>
          </cell>
          <cell r="K16">
            <v>8.7130635816361348</v>
          </cell>
          <cell r="L16">
            <v>181.68949004110371</v>
          </cell>
          <cell r="M16">
            <v>194.14591885536589</v>
          </cell>
          <cell r="N16">
            <v>194.93761413381347</v>
          </cell>
          <cell r="O16">
            <v>194.97108899872725</v>
          </cell>
          <cell r="P16">
            <v>203.86737252493452</v>
          </cell>
        </row>
        <row r="17">
          <cell r="B17" t="str">
            <v>CO2_O</v>
          </cell>
          <cell r="C17" t="str">
            <v>VAR_fout</v>
          </cell>
          <cell r="D17" t="str">
            <v>ITOT-PROCESSCO2CCS</v>
          </cell>
          <cell r="J17">
            <v>7.4232527756204481E-2</v>
          </cell>
          <cell r="K17">
            <v>1035.2944847445701</v>
          </cell>
          <cell r="L17">
            <v>1031.8861902057499</v>
          </cell>
          <cell r="M17">
            <v>1031.8912575053678</v>
          </cell>
          <cell r="N17">
            <v>1031.8958592809304</v>
          </cell>
          <cell r="O17">
            <v>1031.8973736486103</v>
          </cell>
          <cell r="P17">
            <v>1031.9002308459674</v>
          </cell>
        </row>
        <row r="18">
          <cell r="B18" t="str">
            <v>CO2_O</v>
          </cell>
          <cell r="C18" t="str">
            <v>VAR_fout</v>
          </cell>
          <cell r="D18" t="str">
            <v>SUP_WODH2CCS</v>
          </cell>
          <cell r="L18">
            <v>855.7803695721467</v>
          </cell>
          <cell r="M18">
            <v>855.78791675302136</v>
          </cell>
          <cell r="N18">
            <v>950.46933868994097</v>
          </cell>
          <cell r="O18">
            <v>950.47232998363381</v>
          </cell>
          <cell r="P18">
            <v>950.40115635021766</v>
          </cell>
        </row>
        <row r="19">
          <cell r="B19" t="str">
            <v>CO2_O</v>
          </cell>
          <cell r="C19" t="str">
            <v>VAR_fout</v>
          </cell>
          <cell r="D19" t="str">
            <v>SUP_WODBIOCCS</v>
          </cell>
          <cell r="J19">
            <v>2.3040398847984794E-2</v>
          </cell>
          <cell r="K19">
            <v>3.3463552177996472E-2</v>
          </cell>
          <cell r="L19">
            <v>7.0997049682321026E-2</v>
          </cell>
          <cell r="M19">
            <v>6.7357243621771298E-2</v>
          </cell>
          <cell r="N19">
            <v>6.6281728318565589E-2</v>
          </cell>
          <cell r="O19">
            <v>6.437815046240801E-2</v>
          </cell>
          <cell r="P19">
            <v>0.10879472613045429</v>
          </cell>
        </row>
        <row r="20">
          <cell r="B20" t="str">
            <v>CO2_O</v>
          </cell>
          <cell r="C20" t="str">
            <v>VAR_fout</v>
          </cell>
          <cell r="D20" t="str">
            <v>SUP_NGAH2CCS</v>
          </cell>
          <cell r="L20">
            <v>1.0025637100738078E-2</v>
          </cell>
          <cell r="M20">
            <v>9.4522658457308079E-3</v>
          </cell>
          <cell r="N20">
            <v>1.0423867829324338E-2</v>
          </cell>
          <cell r="O20">
            <v>1.4005691677354578E-2</v>
          </cell>
          <cell r="P20">
            <v>1.8272933653632317E-2</v>
          </cell>
        </row>
        <row r="21">
          <cell r="B21" t="str">
            <v>CO2_O</v>
          </cell>
          <cell r="C21" t="str">
            <v>VAR_fout</v>
          </cell>
          <cell r="D21" t="str">
            <v>CT_CWODETHCCS</v>
          </cell>
          <cell r="J21">
            <v>2.2388789169701996E-3</v>
          </cell>
          <cell r="K21">
            <v>1.7348285235220884E-3</v>
          </cell>
          <cell r="L21">
            <v>2.0067918565795694E-3</v>
          </cell>
          <cell r="M21">
            <v>2.5614679872437863E-3</v>
          </cell>
          <cell r="N21">
            <v>6.9125654407663478E-3</v>
          </cell>
          <cell r="O21">
            <v>2.9574020691196358E-3</v>
          </cell>
          <cell r="P21">
            <v>1.6443222367323797E-2</v>
          </cell>
        </row>
        <row r="22">
          <cell r="B22" t="str">
            <v>CO2_O</v>
          </cell>
          <cell r="C22" t="str">
            <v>VAR_fout</v>
          </cell>
          <cell r="D22" t="str">
            <v>SUP_DAC</v>
          </cell>
          <cell r="J22">
            <v>6.057903565271929E-3</v>
          </cell>
          <cell r="K22">
            <v>1.0588324219865296E-2</v>
          </cell>
          <cell r="L22">
            <v>163.95731705006011</v>
          </cell>
          <cell r="M22">
            <v>350.13828238147715</v>
          </cell>
          <cell r="N22">
            <v>1523.4615008360445</v>
          </cell>
          <cell r="O22">
            <v>2221.7992554025504</v>
          </cell>
          <cell r="P22">
            <v>2938.2833514683171</v>
          </cell>
        </row>
        <row r="23">
          <cell r="B23" t="str">
            <v>CO2_O</v>
          </cell>
          <cell r="C23" t="str">
            <v>VAR_fout</v>
          </cell>
          <cell r="D23" t="str">
            <v>CT_CWODBDSCCS</v>
          </cell>
          <cell r="J23">
            <v>1.8345342782472216E-2</v>
          </cell>
          <cell r="K23">
            <v>3.3108698391185437E-2</v>
          </cell>
          <cell r="L23">
            <v>604.3649713606319</v>
          </cell>
          <cell r="M23">
            <v>693.36041006317544</v>
          </cell>
          <cell r="N23">
            <v>604.36613295559835</v>
          </cell>
          <cell r="O23">
            <v>693.30039610826361</v>
          </cell>
          <cell r="P23">
            <v>706.07844176798233</v>
          </cell>
        </row>
        <row r="24">
          <cell r="B24" t="str">
            <v>CO2_O</v>
          </cell>
          <cell r="C24" t="str">
            <v>VAR_fin</v>
          </cell>
          <cell r="D24" t="str">
            <v>D-CO2_O</v>
          </cell>
          <cell r="J24">
            <v>1838.7401298900991</v>
          </cell>
          <cell r="K24">
            <v>5129.5457979623343</v>
          </cell>
          <cell r="L24">
            <v>7055.5242740161275</v>
          </cell>
          <cell r="M24">
            <v>7300.8164343944518</v>
          </cell>
          <cell r="N24">
            <v>8489.9300067383956</v>
          </cell>
          <cell r="O24">
            <v>9286.1291368777183</v>
          </cell>
          <cell r="P24">
            <v>10030.670302485822</v>
          </cell>
        </row>
        <row r="25">
          <cell r="B25" t="str">
            <v>CO2_O</v>
          </cell>
          <cell r="C25" t="str">
            <v>EQ_combalM</v>
          </cell>
          <cell r="D25" t="str">
            <v>-</v>
          </cell>
          <cell r="J25">
            <v>-70.275758833095992</v>
          </cell>
          <cell r="K25">
            <v>-51.413700333826313</v>
          </cell>
          <cell r="L25">
            <v>-57.152506287639717</v>
          </cell>
          <cell r="M25">
            <v>-65.448835294488504</v>
          </cell>
          <cell r="N25">
            <v>-75.751947045024636</v>
          </cell>
          <cell r="O25">
            <v>-82.504714019185428</v>
          </cell>
          <cell r="P25">
            <v>-90.526303642903187</v>
          </cell>
        </row>
        <row r="26">
          <cell r="B26" t="str">
            <v>CO2_Q</v>
          </cell>
          <cell r="C26" t="str">
            <v>VAR_fout</v>
          </cell>
          <cell r="D26" t="str">
            <v>D-CO2_O</v>
          </cell>
          <cell r="J26">
            <v>833.33323886877974</v>
          </cell>
          <cell r="K26">
            <v>341.3455359522801</v>
          </cell>
          <cell r="L26">
            <v>722.22418551755686</v>
          </cell>
          <cell r="M26">
            <v>908.27913782513644</v>
          </cell>
          <cell r="N26">
            <v>2004.6833206256692</v>
          </cell>
          <cell r="O26">
            <v>2778.3466467520902</v>
          </cell>
          <cell r="P26">
            <v>3523.9635739574974</v>
          </cell>
        </row>
        <row r="27">
          <cell r="B27" t="str">
            <v>CO2_Q</v>
          </cell>
          <cell r="C27" t="str">
            <v>VAR_fin</v>
          </cell>
          <cell r="D27" t="str">
            <v>CO2SINK</v>
          </cell>
          <cell r="J27">
            <v>833.33323886877974</v>
          </cell>
          <cell r="K27">
            <v>341.3455359522801</v>
          </cell>
          <cell r="L27">
            <v>722.22418551755686</v>
          </cell>
          <cell r="M27">
            <v>908.27913782513644</v>
          </cell>
          <cell r="N27">
            <v>2004.6833206256692</v>
          </cell>
          <cell r="O27">
            <v>2778.3466467520902</v>
          </cell>
          <cell r="P27">
            <v>3523.9635739574974</v>
          </cell>
        </row>
        <row r="28">
          <cell r="B28" t="str">
            <v>CO2_Q</v>
          </cell>
          <cell r="C28" t="str">
            <v>EQ_combalM</v>
          </cell>
          <cell r="D28" t="str">
            <v>-</v>
          </cell>
          <cell r="J28">
            <v>-68.735628555276421</v>
          </cell>
          <cell r="K28">
            <v>-48.95127516508186</v>
          </cell>
          <cell r="L28">
            <v>-55.013372314810717</v>
          </cell>
          <cell r="M28">
            <v>-64.447419231815047</v>
          </cell>
          <cell r="N28">
            <v>-74.67981868499281</v>
          </cell>
          <cell r="O28">
            <v>-81.818875355934281</v>
          </cell>
          <cell r="P28">
            <v>-89.502735712943149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6.1643758191554203E-2</v>
          </cell>
          <cell r="H29">
            <v>5.4511580067445699E-2</v>
          </cell>
          <cell r="I29">
            <v>0.56191121010089995</v>
          </cell>
          <cell r="J29">
            <v>20.129744753652901</v>
          </cell>
          <cell r="K29">
            <v>19.3278897529079</v>
          </cell>
          <cell r="L29">
            <v>18.660186967121501</v>
          </cell>
          <cell r="M29">
            <v>1.9682806997186499</v>
          </cell>
          <cell r="N29">
            <v>6.2482256372599097E-2</v>
          </cell>
          <cell r="O29">
            <v>6.16910260859738E-2</v>
          </cell>
          <cell r="P29">
            <v>6.18544912241741E-2</v>
          </cell>
        </row>
        <row r="30">
          <cell r="B30" t="str">
            <v>CO2_R</v>
          </cell>
          <cell r="C30" t="str">
            <v>VAR_fout</v>
          </cell>
          <cell r="D30" t="str">
            <v>RHNS-CHPGFC</v>
          </cell>
          <cell r="M30">
            <v>5.2385656040497101E-2</v>
          </cell>
          <cell r="N30">
            <v>8.6764452510326495E-2</v>
          </cell>
          <cell r="O30">
            <v>8.5264516904288795E-2</v>
          </cell>
          <cell r="P30">
            <v>0.181831868725774</v>
          </cell>
        </row>
        <row r="31">
          <cell r="B31" t="str">
            <v>CO2_R</v>
          </cell>
          <cell r="C31" t="str">
            <v>VAR_fout</v>
          </cell>
          <cell r="D31" t="str">
            <v>RHES-CHPNGA</v>
          </cell>
          <cell r="E31">
            <v>3.5316152056339298</v>
          </cell>
          <cell r="F31">
            <v>0.41309077505789299</v>
          </cell>
          <cell r="G31">
            <v>1.4745223578178199</v>
          </cell>
          <cell r="H31">
            <v>0.89115728719412601</v>
          </cell>
          <cell r="I31">
            <v>0.82130896746497695</v>
          </cell>
          <cell r="J31">
            <v>0.40168760359778</v>
          </cell>
          <cell r="M31">
            <v>0.293994332592108</v>
          </cell>
          <cell r="N31">
            <v>0.43299221407066102</v>
          </cell>
          <cell r="O31">
            <v>0.72927455126933405</v>
          </cell>
          <cell r="P31">
            <v>0.80989733511288697</v>
          </cell>
        </row>
        <row r="32">
          <cell r="B32" t="str">
            <v>CO2_R</v>
          </cell>
          <cell r="C32" t="str">
            <v>VAR_fout</v>
          </cell>
          <cell r="D32" t="str">
            <v>RHEM-CHPGFC</v>
          </cell>
          <cell r="M32">
            <v>0.12553387696035601</v>
          </cell>
          <cell r="N32">
            <v>0.22121944338602401</v>
          </cell>
          <cell r="O32">
            <v>0.195056362847636</v>
          </cell>
          <cell r="P32">
            <v>0.60589095876029697</v>
          </cell>
        </row>
        <row r="33">
          <cell r="B33" t="str">
            <v>CO2_R</v>
          </cell>
          <cell r="C33" t="str">
            <v>VAR_fout</v>
          </cell>
          <cell r="D33" t="str">
            <v>RHEM-SHNGABR</v>
          </cell>
          <cell r="E33">
            <v>1127.9634662056901</v>
          </cell>
          <cell r="F33">
            <v>1118.46806528398</v>
          </cell>
          <cell r="G33">
            <v>1134.1752414738701</v>
          </cell>
          <cell r="H33">
            <v>1134.1722408190799</v>
          </cell>
          <cell r="I33">
            <v>1042.3510164475399</v>
          </cell>
          <cell r="J33">
            <v>959.54445355560904</v>
          </cell>
          <cell r="K33">
            <v>938.81128422343602</v>
          </cell>
          <cell r="L33">
            <v>424.45449003826701</v>
          </cell>
          <cell r="M33">
            <v>253.59564568859599</v>
          </cell>
          <cell r="N33">
            <v>234.71868857362</v>
          </cell>
          <cell r="O33">
            <v>234.71836575090299</v>
          </cell>
          <cell r="P33">
            <v>181.165902189718</v>
          </cell>
        </row>
        <row r="34">
          <cell r="B34" t="str">
            <v>CO2_R</v>
          </cell>
          <cell r="C34" t="str">
            <v>VAR_fout</v>
          </cell>
          <cell r="D34" t="str">
            <v>RHSA-WHNGAHP</v>
          </cell>
          <cell r="G34">
            <v>7.0661675833341403E-2</v>
          </cell>
          <cell r="H34">
            <v>8.4208188081102794E-2</v>
          </cell>
          <cell r="I34">
            <v>58.704309191640299</v>
          </cell>
          <cell r="J34">
            <v>105.67459549026201</v>
          </cell>
          <cell r="K34">
            <v>115.431134499667</v>
          </cell>
          <cell r="L34">
            <v>54.547314528948299</v>
          </cell>
          <cell r="M34">
            <v>27.6871670302613</v>
          </cell>
          <cell r="N34">
            <v>25.1238147344488</v>
          </cell>
          <cell r="O34">
            <v>25.1231553398746</v>
          </cell>
          <cell r="P34">
            <v>25.1236685251233</v>
          </cell>
        </row>
        <row r="35">
          <cell r="B35" t="str">
            <v>CO2_R</v>
          </cell>
          <cell r="C35" t="str">
            <v>VAR_fout</v>
          </cell>
          <cell r="D35" t="str">
            <v>RHEM-SHLFOBR</v>
          </cell>
          <cell r="E35">
            <v>1928.7112212581901</v>
          </cell>
          <cell r="F35">
            <v>1523.0344868416801</v>
          </cell>
          <cell r="G35">
            <v>1534.35374689126</v>
          </cell>
          <cell r="H35">
            <v>1323.4388017116</v>
          </cell>
          <cell r="I35">
            <v>843.07227914878399</v>
          </cell>
          <cell r="J35">
            <v>553.96797805509402</v>
          </cell>
          <cell r="K35">
            <v>260.73892234550601</v>
          </cell>
          <cell r="L35">
            <v>260.73874853855801</v>
          </cell>
          <cell r="M35">
            <v>218.71826963651199</v>
          </cell>
          <cell r="N35">
            <v>102.908176582306</v>
          </cell>
          <cell r="O35">
            <v>102.90725421981099</v>
          </cell>
          <cell r="P35">
            <v>0.144565966200873</v>
          </cell>
        </row>
        <row r="36">
          <cell r="B36" t="str">
            <v>CO2_R</v>
          </cell>
          <cell r="C36" t="str">
            <v>VAR_fout</v>
          </cell>
          <cell r="D36" t="str">
            <v>RHES-SHNGAHP</v>
          </cell>
          <cell r="G36">
            <v>5.3521284998381997E-2</v>
          </cell>
          <cell r="H36">
            <v>5.4126209190876698E-2</v>
          </cell>
          <cell r="I36">
            <v>109.934975997355</v>
          </cell>
          <cell r="J36">
            <v>171.10063156087401</v>
          </cell>
          <cell r="K36">
            <v>166.58078913854001</v>
          </cell>
          <cell r="L36">
            <v>61.348263859167602</v>
          </cell>
          <cell r="M36">
            <v>8.2796356492433603</v>
          </cell>
          <cell r="N36">
            <v>6.8265215171785798E-2</v>
          </cell>
          <cell r="O36">
            <v>6.74260954056847E-2</v>
          </cell>
          <cell r="P36">
            <v>6.7795130988490104E-2</v>
          </cell>
        </row>
        <row r="37">
          <cell r="B37" t="str">
            <v>CO2_R</v>
          </cell>
          <cell r="C37" t="str">
            <v>VAR_fout</v>
          </cell>
          <cell r="D37" t="str">
            <v>RHES-CHPGFC</v>
          </cell>
          <cell r="M37">
            <v>6.5940043319780206E-2</v>
          </cell>
          <cell r="N37">
            <v>0.109305379762993</v>
          </cell>
          <cell r="O37">
            <v>0.109615094973897</v>
          </cell>
          <cell r="P37">
            <v>0.21825359904524699</v>
          </cell>
        </row>
        <row r="38">
          <cell r="B38" t="str">
            <v>CO2_R</v>
          </cell>
          <cell r="C38" t="str">
            <v>VAR_fout</v>
          </cell>
          <cell r="D38" t="str">
            <v>RHNM-CHPNGA</v>
          </cell>
          <cell r="F38">
            <v>0.40418182965566002</v>
          </cell>
          <cell r="G38">
            <v>1.7111357061863099</v>
          </cell>
          <cell r="H38">
            <v>1.56561551534551</v>
          </cell>
          <cell r="I38">
            <v>1.6205436625373999</v>
          </cell>
          <cell r="J38">
            <v>1.00421355379263</v>
          </cell>
          <cell r="M38">
            <v>0.112622811318636</v>
          </cell>
          <cell r="N38">
            <v>0.39730872128599098</v>
          </cell>
          <cell r="O38">
            <v>0.15245710537351401</v>
          </cell>
          <cell r="P38">
            <v>0.32641279820548103</v>
          </cell>
        </row>
        <row r="39">
          <cell r="B39" t="str">
            <v>CO2_R</v>
          </cell>
          <cell r="C39" t="str">
            <v>VAR_fout</v>
          </cell>
          <cell r="D39" t="str">
            <v>RHNM-SHNGAHP</v>
          </cell>
          <cell r="G39">
            <v>0.15234267228991399</v>
          </cell>
          <cell r="H39">
            <v>0.15059300975192499</v>
          </cell>
          <cell r="I39">
            <v>50.917254028711298</v>
          </cell>
          <cell r="J39">
            <v>88.531849856614699</v>
          </cell>
          <cell r="K39">
            <v>85.975279487999003</v>
          </cell>
          <cell r="L39">
            <v>37.219956741243102</v>
          </cell>
          <cell r="M39">
            <v>0.16710731095715001</v>
          </cell>
          <cell r="N39">
            <v>6.75323880983172E-2</v>
          </cell>
          <cell r="O39">
            <v>6.6920542775866093E-2</v>
          </cell>
          <cell r="P39">
            <v>6.8130151388475502E-2</v>
          </cell>
        </row>
        <row r="40">
          <cell r="B40" t="str">
            <v>CO2_R</v>
          </cell>
          <cell r="C40" t="str">
            <v>VAR_fout</v>
          </cell>
          <cell r="D40" t="str">
            <v>RHES-SHNGABR</v>
          </cell>
          <cell r="E40">
            <v>1043.1354533890801</v>
          </cell>
          <cell r="F40">
            <v>1217.7200631901201</v>
          </cell>
          <cell r="G40">
            <v>1104.4166507212201</v>
          </cell>
          <cell r="H40">
            <v>1104.41629580377</v>
          </cell>
          <cell r="I40">
            <v>1078.94061518222</v>
          </cell>
          <cell r="J40">
            <v>947.68268413756698</v>
          </cell>
          <cell r="K40">
            <v>614.538593330617</v>
          </cell>
          <cell r="L40">
            <v>318.23525743929298</v>
          </cell>
          <cell r="M40">
            <v>106.995201993713</v>
          </cell>
          <cell r="N40">
            <v>40.314492507350998</v>
          </cell>
          <cell r="O40">
            <v>40.313780919263998</v>
          </cell>
          <cell r="P40">
            <v>20.8139893083729</v>
          </cell>
        </row>
        <row r="41">
          <cell r="B41" t="str">
            <v>CO2_R</v>
          </cell>
          <cell r="C41" t="str">
            <v>VAR_fout</v>
          </cell>
          <cell r="D41" t="str">
            <v>RHSA-WHNGABR</v>
          </cell>
          <cell r="E41">
            <v>479.81035146301099</v>
          </cell>
          <cell r="F41">
            <v>380.66180421904198</v>
          </cell>
          <cell r="G41">
            <v>473.47889872947098</v>
          </cell>
          <cell r="H41">
            <v>717.32979868028804</v>
          </cell>
          <cell r="I41">
            <v>531.90408985158797</v>
          </cell>
          <cell r="J41">
            <v>595.65340366514704</v>
          </cell>
          <cell r="K41">
            <v>384.43062529968699</v>
          </cell>
          <cell r="L41">
            <v>112.834943055176</v>
          </cell>
          <cell r="M41">
            <v>54.783582841219101</v>
          </cell>
          <cell r="N41">
            <v>41.785427206468</v>
          </cell>
          <cell r="O41">
            <v>41.784948641202099</v>
          </cell>
          <cell r="P41">
            <v>30.686871362913401</v>
          </cell>
        </row>
        <row r="42">
          <cell r="B42" t="str">
            <v>CO2_R</v>
          </cell>
          <cell r="C42" t="str">
            <v>VAR_fout</v>
          </cell>
          <cell r="D42" t="str">
            <v>RHSA-WHLFOBR</v>
          </cell>
          <cell r="E42">
            <v>726.71343763049401</v>
          </cell>
          <cell r="F42">
            <v>618.28063706206797</v>
          </cell>
          <cell r="G42">
            <v>391.81857263197401</v>
          </cell>
          <cell r="H42">
            <v>102.745239173908</v>
          </cell>
          <cell r="I42">
            <v>35.097219788808196</v>
          </cell>
          <cell r="J42">
            <v>0.106824608223968</v>
          </cell>
          <cell r="K42">
            <v>8.2418026885781898E-2</v>
          </cell>
          <cell r="L42">
            <v>4.37534184442488E-2</v>
          </cell>
          <cell r="M42">
            <v>3.2360179159810203E-2</v>
          </cell>
          <cell r="N42">
            <v>4.9553086993194301E-2</v>
          </cell>
          <cell r="O42">
            <v>4.1976652099220399E-2</v>
          </cell>
          <cell r="P42">
            <v>9.5647802680035796E-2</v>
          </cell>
        </row>
        <row r="43">
          <cell r="B43" t="str">
            <v>CO2_R</v>
          </cell>
          <cell r="C43" t="str">
            <v>VAR_fout</v>
          </cell>
          <cell r="D43" t="str">
            <v>RHES-SHLFOBR</v>
          </cell>
          <cell r="E43">
            <v>1783.6634621370199</v>
          </cell>
          <cell r="F43">
            <v>1640.96971697751</v>
          </cell>
          <cell r="G43">
            <v>1767.65689629283</v>
          </cell>
          <cell r="H43">
            <v>1627.0698504792799</v>
          </cell>
          <cell r="I43">
            <v>666.95900888184201</v>
          </cell>
          <cell r="J43">
            <v>211.12000941833401</v>
          </cell>
          <cell r="K43">
            <v>211.11700044224801</v>
          </cell>
          <cell r="L43">
            <v>211.116890794933</v>
          </cell>
          <cell r="M43">
            <v>211.116506565512</v>
          </cell>
          <cell r="N43">
            <v>145.51203058709001</v>
          </cell>
          <cell r="O43">
            <v>145.51078181204099</v>
          </cell>
          <cell r="P43">
            <v>49.080094706339601</v>
          </cell>
        </row>
        <row r="44">
          <cell r="B44" t="str">
            <v>CO2_R</v>
          </cell>
          <cell r="C44" t="str">
            <v>VAR_fout</v>
          </cell>
          <cell r="D44" t="str">
            <v>RHNS-CHPNGA</v>
          </cell>
          <cell r="F44">
            <v>0.14301325779952201</v>
          </cell>
          <cell r="G44">
            <v>0.33800492399013998</v>
          </cell>
          <cell r="H44">
            <v>0.27632318886851498</v>
          </cell>
          <cell r="I44">
            <v>0.27728527107927198</v>
          </cell>
          <cell r="J44">
            <v>0.185635706320634</v>
          </cell>
          <cell r="M44">
            <v>0.10305262340654101</v>
          </cell>
          <cell r="N44">
            <v>0.16834031809988201</v>
          </cell>
          <cell r="O44">
            <v>0.11772703566045201</v>
          </cell>
          <cell r="P44">
            <v>0.338796788651478</v>
          </cell>
        </row>
        <row r="45">
          <cell r="B45" t="str">
            <v>CO2_R</v>
          </cell>
          <cell r="C45" t="str">
            <v>VAR_fout</v>
          </cell>
          <cell r="D45" t="str">
            <v>RHNM-CHPGFC</v>
          </cell>
          <cell r="M45">
            <v>0.104049091522668</v>
          </cell>
          <cell r="N45">
            <v>0.21379274827504599</v>
          </cell>
          <cell r="O45">
            <v>0.140226056808475</v>
          </cell>
          <cell r="P45">
            <v>0.33089031798498098</v>
          </cell>
        </row>
        <row r="46">
          <cell r="B46" t="str">
            <v>CO2_R</v>
          </cell>
          <cell r="C46" t="str">
            <v>VAR_fout</v>
          </cell>
          <cell r="D46" t="str">
            <v>RHEM-CHPNGA</v>
          </cell>
          <cell r="E46">
            <v>6.0560191884034804</v>
          </cell>
          <cell r="F46">
            <v>5.3522493778443403</v>
          </cell>
          <cell r="G46">
            <v>21.680184909550999</v>
          </cell>
          <cell r="H46">
            <v>21.299360435147001</v>
          </cell>
          <cell r="I46">
            <v>21.1581953480203</v>
          </cell>
          <cell r="J46">
            <v>8.7336945210905608</v>
          </cell>
          <cell r="M46">
            <v>0.18316602150959899</v>
          </cell>
          <cell r="N46">
            <v>0.60792559867111595</v>
          </cell>
          <cell r="O46">
            <v>0.53794253232622402</v>
          </cell>
          <cell r="P46">
            <v>17.0368816224867</v>
          </cell>
        </row>
        <row r="47">
          <cell r="B47" t="str">
            <v>CO2_R</v>
          </cell>
          <cell r="C47" t="str">
            <v>VAR_fout</v>
          </cell>
          <cell r="D47" t="str">
            <v>RHES-SHCOABR</v>
          </cell>
          <cell r="E47">
            <v>9.2701837927107302</v>
          </cell>
          <cell r="F47">
            <v>9.2700696847131994</v>
          </cell>
          <cell r="G47">
            <v>0.13813896991305899</v>
          </cell>
          <cell r="H47">
            <v>8.5925490976393695E-2</v>
          </cell>
          <cell r="I47">
            <v>3.4045121873131003E-2</v>
          </cell>
        </row>
        <row r="48">
          <cell r="B48" t="str">
            <v>CO2_R</v>
          </cell>
          <cell r="C48" t="str">
            <v>VAR_fout</v>
          </cell>
          <cell r="D48" t="str">
            <v>RHEM-SHNGAHP</v>
          </cell>
          <cell r="G48">
            <v>3.1964708398005401E-2</v>
          </cell>
          <cell r="H48">
            <v>5.1441177902859098E-2</v>
          </cell>
          <cell r="I48">
            <v>31.8695682730452</v>
          </cell>
          <cell r="J48">
            <v>31.311402435206901</v>
          </cell>
          <cell r="K48">
            <v>30.428614340656299</v>
          </cell>
          <cell r="L48">
            <v>100.174380221123</v>
          </cell>
          <cell r="M48">
            <v>99.934541118581706</v>
          </cell>
          <cell r="N48">
            <v>99.934623083135406</v>
          </cell>
          <cell r="O48">
            <v>99.934386314586604</v>
          </cell>
          <cell r="P48">
            <v>99.934773123364593</v>
          </cell>
        </row>
        <row r="49">
          <cell r="B49" t="str">
            <v>CO2_R</v>
          </cell>
          <cell r="C49" t="str">
            <v>VAR_comnet</v>
          </cell>
          <cell r="D49" t="str">
            <v>-</v>
          </cell>
          <cell r="E49">
            <v>7108.8552102702297</v>
          </cell>
          <cell r="F49">
            <v>6514.7173784994702</v>
          </cell>
          <cell r="G49">
            <v>6431.61212770779</v>
          </cell>
          <cell r="H49">
            <v>6033.6854887504496</v>
          </cell>
          <cell r="I49">
            <v>4474.2236263726099</v>
          </cell>
          <cell r="J49">
            <v>3695.1488089213899</v>
          </cell>
          <cell r="K49">
            <v>2827.46255088815</v>
          </cell>
          <cell r="L49">
            <v>1599.37418560227</v>
          </cell>
          <cell r="M49">
            <v>984.31904317014403</v>
          </cell>
          <cell r="N49">
            <v>692.78273509711801</v>
          </cell>
          <cell r="O49">
            <v>692.59825057021396</v>
          </cell>
          <cell r="P49">
            <v>427.092148047286</v>
          </cell>
        </row>
        <row r="50">
          <cell r="B50" t="str">
            <v>CO2_S</v>
          </cell>
          <cell r="C50" t="str">
            <v>VAR_fout</v>
          </cell>
          <cell r="D50" t="str">
            <v>SCOM-SHNGAHP</v>
          </cell>
          <cell r="G50">
            <v>4.6367531533499297E-2</v>
          </cell>
          <cell r="H50">
            <v>4.60626447254599E-2</v>
          </cell>
          <cell r="I50">
            <v>10.8414855632306</v>
          </cell>
          <cell r="J50">
            <v>21.848541381739899</v>
          </cell>
          <cell r="K50">
            <v>33.110838460211603</v>
          </cell>
          <cell r="L50">
            <v>22.143641140356099</v>
          </cell>
          <cell r="M50">
            <v>43.707632194124002</v>
          </cell>
          <cell r="N50">
            <v>66.938879654108703</v>
          </cell>
          <cell r="O50">
            <v>91.964484560508595</v>
          </cell>
          <cell r="P50">
            <v>107.001371122772</v>
          </cell>
        </row>
        <row r="51">
          <cell r="B51" t="str">
            <v>CO2_S</v>
          </cell>
          <cell r="C51" t="str">
            <v>VAR_fout</v>
          </cell>
          <cell r="D51" t="str">
            <v>SCOM-CHPNGA</v>
          </cell>
          <cell r="E51">
            <v>93.679158563127999</v>
          </cell>
          <cell r="F51">
            <v>98.055699426181704</v>
          </cell>
          <cell r="G51">
            <v>191.57932315969401</v>
          </cell>
          <cell r="H51">
            <v>209.11282897788999</v>
          </cell>
          <cell r="I51">
            <v>202.292749316129</v>
          </cell>
          <cell r="J51">
            <v>127.352732101844</v>
          </cell>
          <cell r="M51">
            <v>0.31449598751421498</v>
          </cell>
          <cell r="N51">
            <v>0.29430997293956801</v>
          </cell>
          <cell r="O51">
            <v>0.23503850149720601</v>
          </cell>
          <cell r="P51">
            <v>0.69087903634722103</v>
          </cell>
        </row>
        <row r="52">
          <cell r="B52" t="str">
            <v>CO2_S</v>
          </cell>
          <cell r="C52" t="str">
            <v>VAR_fout</v>
          </cell>
          <cell r="D52" t="str">
            <v>SCOM-SHNGABR</v>
          </cell>
          <cell r="E52">
            <v>1440.9461260232599</v>
          </cell>
          <cell r="F52">
            <v>1508.6877900618799</v>
          </cell>
          <cell r="G52">
            <v>1464.19441698583</v>
          </cell>
          <cell r="H52">
            <v>1397.6106886724201</v>
          </cell>
          <cell r="I52">
            <v>1394.90182606142</v>
          </cell>
          <cell r="J52">
            <v>1419.59933183318</v>
          </cell>
          <cell r="K52">
            <v>1262.5441280269099</v>
          </cell>
          <cell r="L52">
            <v>373.71844460210099</v>
          </cell>
          <cell r="M52">
            <v>239.622011500258</v>
          </cell>
          <cell r="N52">
            <v>121.89257599598901</v>
          </cell>
          <cell r="O52">
            <v>61.706163128346901</v>
          </cell>
          <cell r="P52">
            <v>25.5571635086045</v>
          </cell>
        </row>
        <row r="53">
          <cell r="B53" t="str">
            <v>CO2_S</v>
          </cell>
          <cell r="C53" t="str">
            <v>VAR_fout</v>
          </cell>
          <cell r="D53" t="str">
            <v>SCOM-CHPGFC</v>
          </cell>
          <cell r="M53">
            <v>8.3852066555949303E-2</v>
          </cell>
          <cell r="N53">
            <v>0.13095668216537301</v>
          </cell>
          <cell r="O53">
            <v>9.9780803155580494E-2</v>
          </cell>
          <cell r="P53">
            <v>0.27404151716894798</v>
          </cell>
        </row>
        <row r="54">
          <cell r="B54" t="str">
            <v>CO2_S</v>
          </cell>
          <cell r="C54" t="str">
            <v>VAR_fout</v>
          </cell>
          <cell r="D54" t="str">
            <v>SCOM-SHLFOBR</v>
          </cell>
          <cell r="E54">
            <v>2229.9141154518502</v>
          </cell>
          <cell r="F54">
            <v>1967.6894803412499</v>
          </cell>
          <cell r="G54">
            <v>1827.91270779653</v>
          </cell>
          <cell r="H54">
            <v>1428.14156948461</v>
          </cell>
          <cell r="I54">
            <v>1091.3588660197499</v>
          </cell>
          <cell r="J54">
            <v>789.258881854489</v>
          </cell>
          <cell r="K54">
            <v>408.39054408985402</v>
          </cell>
          <cell r="L54">
            <v>276.92604361926402</v>
          </cell>
          <cell r="M54">
            <v>66.833921281521398</v>
          </cell>
          <cell r="N54">
            <v>64.099387574085995</v>
          </cell>
          <cell r="O54">
            <v>64.1165962598497</v>
          </cell>
          <cell r="P54">
            <v>64.131175301836294</v>
          </cell>
        </row>
        <row r="55">
          <cell r="B55" t="str">
            <v>CO2_S</v>
          </cell>
          <cell r="C55" t="str">
            <v>VAR_comnet</v>
          </cell>
          <cell r="D55" t="str">
            <v>-</v>
          </cell>
          <cell r="E55">
            <v>3764.5394000382398</v>
          </cell>
          <cell r="F55">
            <v>3574.43296982931</v>
          </cell>
          <cell r="G55">
            <v>3483.7328154736001</v>
          </cell>
          <cell r="H55">
            <v>3034.9111497796398</v>
          </cell>
          <cell r="I55">
            <v>2699.39492696054</v>
          </cell>
          <cell r="J55">
            <v>2358.0594871712501</v>
          </cell>
          <cell r="K55">
            <v>1704.0455105769699</v>
          </cell>
          <cell r="L55">
            <v>672.78812936172005</v>
          </cell>
          <cell r="M55">
            <v>350.56191302997399</v>
          </cell>
          <cell r="N55">
            <v>253.35610987928899</v>
          </cell>
          <cell r="O55">
            <v>218.12206325335799</v>
          </cell>
          <cell r="P55">
            <v>197.65463048672899</v>
          </cell>
        </row>
        <row r="56">
          <cell r="B56" t="str">
            <v>CO2_T</v>
          </cell>
          <cell r="C56" t="str">
            <v>VAR_fout</v>
          </cell>
          <cell r="D56" t="str">
            <v>T_B_u-ICENGAEXT</v>
          </cell>
          <cell r="E56">
            <v>1.7844920787852599E-2</v>
          </cell>
          <cell r="F56">
            <v>1.7886624519746E-2</v>
          </cell>
          <cell r="G56">
            <v>1.7832960398485899E-2</v>
          </cell>
        </row>
        <row r="57">
          <cell r="B57" t="str">
            <v>CO2_T</v>
          </cell>
          <cell r="C57" t="str">
            <v>VAR_fout</v>
          </cell>
          <cell r="D57" t="str">
            <v>TFHGV-ICENGA</v>
          </cell>
          <cell r="E57">
            <v>0.80110609388636511</v>
          </cell>
          <cell r="F57">
            <v>0.12581900180308192</v>
          </cell>
          <cell r="G57">
            <v>0.1600774228558402</v>
          </cell>
          <cell r="H57">
            <v>0.15622109249598876</v>
          </cell>
          <cell r="I57">
            <v>0.1396716103938711</v>
          </cell>
          <cell r="J57">
            <v>0.14729373836181661</v>
          </cell>
          <cell r="K57">
            <v>0.13556163702340832</v>
          </cell>
          <cell r="L57">
            <v>6.1959138467670601E-2</v>
          </cell>
        </row>
        <row r="58">
          <cell r="B58" t="str">
            <v>CO2_T</v>
          </cell>
          <cell r="C58" t="str">
            <v>VAR_fout</v>
          </cell>
          <cell r="D58" t="str">
            <v>T-Plg-GSL-mix_S1</v>
          </cell>
          <cell r="E58">
            <v>2.2093070379699299E-2</v>
          </cell>
          <cell r="F58">
            <v>5.2601697584874499E-2</v>
          </cell>
          <cell r="G58">
            <v>6.4874412108194002E-2</v>
          </cell>
          <cell r="H58">
            <v>7.0853153782477779E-2</v>
          </cell>
          <cell r="I58">
            <v>6.4267185505025595E-2</v>
          </cell>
          <cell r="J58">
            <v>3.1532093434892182E-2</v>
          </cell>
          <cell r="K58">
            <v>2.5533408932857597E-2</v>
          </cell>
          <cell r="L58">
            <v>1.0569694200196961E-2</v>
          </cell>
          <cell r="M58">
            <v>7.3068179500997796E-2</v>
          </cell>
          <cell r="N58">
            <v>0.11891761034976581</v>
          </cell>
          <cell r="O58">
            <v>0.1394162700503967</v>
          </cell>
          <cell r="P58">
            <v>0.167952272362583</v>
          </cell>
        </row>
        <row r="59">
          <cell r="B59" t="str">
            <v>CO2_T</v>
          </cell>
          <cell r="C59" t="str">
            <v>VAR_fout</v>
          </cell>
          <cell r="D59" t="str">
            <v>T-Plg-GSL-mix_S2</v>
          </cell>
          <cell r="E59">
            <v>6.1506098315325897</v>
          </cell>
          <cell r="F59">
            <v>12.316099469545112</v>
          </cell>
          <cell r="G59">
            <v>8.7016887244952965</v>
          </cell>
          <cell r="H59">
            <v>9.7833719141072599</v>
          </cell>
          <cell r="I59">
            <v>1.0664036726750719</v>
          </cell>
          <cell r="J59">
            <v>0.12277777670976792</v>
          </cell>
          <cell r="K59">
            <v>9.4578490404430005E-2</v>
          </cell>
          <cell r="L59">
            <v>5.1406983878027598E-2</v>
          </cell>
          <cell r="M59">
            <v>0.28864075605890277</v>
          </cell>
          <cell r="N59">
            <v>0.28909021115168698</v>
          </cell>
          <cell r="O59">
            <v>0.2286219970533217</v>
          </cell>
          <cell r="P59">
            <v>0.10854303460216499</v>
          </cell>
        </row>
        <row r="60">
          <cell r="B60" t="str">
            <v>CO2_T</v>
          </cell>
          <cell r="C60" t="str">
            <v>VAR_fout</v>
          </cell>
          <cell r="D60" t="str">
            <v>T-Plg-GSL-mix_S3</v>
          </cell>
          <cell r="E60">
            <v>6.5428919540773904</v>
          </cell>
          <cell r="F60">
            <v>17.92192133282586</v>
          </cell>
          <cell r="G60">
            <v>131.30953629359036</v>
          </cell>
          <cell r="H60">
            <v>343.4095907507367</v>
          </cell>
          <cell r="I60">
            <v>887.26435328389289</v>
          </cell>
          <cell r="J60">
            <v>562.45868339041704</v>
          </cell>
          <cell r="K60">
            <v>483.16318064541889</v>
          </cell>
          <cell r="L60">
            <v>142.05526405621214</v>
          </cell>
          <cell r="M60">
            <v>62.680713206561308</v>
          </cell>
          <cell r="N60">
            <v>0.3711147457416632</v>
          </cell>
          <cell r="O60">
            <v>0.32199311426926158</v>
          </cell>
          <cell r="P60">
            <v>0.17947837623810101</v>
          </cell>
        </row>
        <row r="61">
          <cell r="B61" t="str">
            <v>CO2_T</v>
          </cell>
          <cell r="C61" t="str">
            <v>VAR_fout</v>
          </cell>
          <cell r="D61" t="str">
            <v>T-Plg-GSL-mix_S4</v>
          </cell>
          <cell r="E61">
            <v>12.7206897761242</v>
          </cell>
          <cell r="F61">
            <v>22.516255211371998</v>
          </cell>
          <cell r="G61">
            <v>21.553305927212698</v>
          </cell>
          <cell r="H61">
            <v>16.37990126649694</v>
          </cell>
          <cell r="I61">
            <v>2.79409197378788</v>
          </cell>
          <cell r="J61">
            <v>0.29713421569801207</v>
          </cell>
          <cell r="K61">
            <v>0.1833966716364776</v>
          </cell>
          <cell r="L61">
            <v>7.5193361491263599E-2</v>
          </cell>
          <cell r="M61">
            <v>37.71782382971984</v>
          </cell>
          <cell r="N61">
            <v>99.298863064927986</v>
          </cell>
          <cell r="O61">
            <v>90.566474813239822</v>
          </cell>
          <cell r="P61">
            <v>76.865815962432194</v>
          </cell>
        </row>
        <row r="62">
          <cell r="B62" t="str">
            <v>CO2_T</v>
          </cell>
          <cell r="C62" t="str">
            <v>VAR_fout</v>
          </cell>
          <cell r="D62" t="str">
            <v>TFLGV-HYBDSL</v>
          </cell>
          <cell r="F62">
            <v>31.612413942605901</v>
          </cell>
          <cell r="G62">
            <v>143.81478743705588</v>
          </cell>
          <cell r="H62">
            <v>234.19341048274879</v>
          </cell>
          <cell r="I62">
            <v>201.91310183385599</v>
          </cell>
          <cell r="J62">
            <v>8.1490495897550402E-3</v>
          </cell>
        </row>
        <row r="63">
          <cell r="B63" t="str">
            <v>CO2_T</v>
          </cell>
          <cell r="C63" t="str">
            <v>VAR_fout</v>
          </cell>
          <cell r="D63" t="str">
            <v>TFLGV-ICEGSLExt</v>
          </cell>
          <cell r="E63">
            <v>53.249186579308301</v>
          </cell>
          <cell r="F63">
            <v>109.891174465883</v>
          </cell>
          <cell r="G63">
            <v>40.028053622352502</v>
          </cell>
          <cell r="H63">
            <v>19.996004037172899</v>
          </cell>
        </row>
        <row r="64">
          <cell r="B64" t="str">
            <v>CO2_T</v>
          </cell>
          <cell r="C64" t="str">
            <v>VAR_fout</v>
          </cell>
          <cell r="D64" t="str">
            <v>TFLGV-ICEDSLExt</v>
          </cell>
          <cell r="E64">
            <v>812.13862932410996</v>
          </cell>
          <cell r="F64">
            <v>566.57358337480298</v>
          </cell>
          <cell r="G64">
            <v>399.59947975999597</v>
          </cell>
          <cell r="H64">
            <v>199.77230874834299</v>
          </cell>
        </row>
        <row r="65">
          <cell r="B65" t="str">
            <v>CO2_T</v>
          </cell>
          <cell r="C65" t="str">
            <v>VAR_fout</v>
          </cell>
          <cell r="D65" t="str">
            <v>T_C-ICE-NGA-S1</v>
          </cell>
          <cell r="E65">
            <v>0.2052809033093074</v>
          </cell>
          <cell r="F65">
            <v>0.10862193665233812</v>
          </cell>
          <cell r="G65">
            <v>0.1043956262956882</v>
          </cell>
          <cell r="H65">
            <v>6.4548884191355897E-3</v>
          </cell>
          <cell r="I65">
            <v>1.2272619253385201E-3</v>
          </cell>
        </row>
        <row r="66">
          <cell r="B66" t="str">
            <v>CO2_T</v>
          </cell>
          <cell r="C66" t="str">
            <v>VAR_fout</v>
          </cell>
          <cell r="D66" t="str">
            <v>T_C-ICE-NGA-S2</v>
          </cell>
          <cell r="E66">
            <v>3.1577578454822577</v>
          </cell>
          <cell r="F66">
            <v>3.0598212791346411</v>
          </cell>
          <cell r="G66">
            <v>3.3654391975147062</v>
          </cell>
        </row>
        <row r="67">
          <cell r="B67" t="str">
            <v>CO2_T</v>
          </cell>
          <cell r="C67" t="str">
            <v>VAR_fout</v>
          </cell>
          <cell r="D67" t="str">
            <v>TFLGV-ICEDSL</v>
          </cell>
          <cell r="E67">
            <v>325.97201501166461</v>
          </cell>
          <cell r="F67">
            <v>384.71821088906904</v>
          </cell>
          <cell r="G67">
            <v>373.77138794554401</v>
          </cell>
          <cell r="H67">
            <v>152.84828898628868</v>
          </cell>
          <cell r="I67">
            <v>0.2074219758587719</v>
          </cell>
          <cell r="J67">
            <v>9.7254796524564799E-3</v>
          </cell>
        </row>
        <row r="68">
          <cell r="B68" t="str">
            <v>CO2_T</v>
          </cell>
          <cell r="C68" t="str">
            <v>VAR_fout</v>
          </cell>
          <cell r="D68" t="str">
            <v>T_C-ICE-NGA-S3</v>
          </cell>
          <cell r="E68">
            <v>0.24666737626621579</v>
          </cell>
          <cell r="F68">
            <v>0.24272205087711166</v>
          </cell>
          <cell r="G68">
            <v>0.27170690373341033</v>
          </cell>
          <cell r="H68">
            <v>2.15683835605694E-2</v>
          </cell>
          <cell r="I68">
            <v>3.4865357718700798E-3</v>
          </cell>
        </row>
        <row r="69">
          <cell r="B69" t="str">
            <v>CO2_T</v>
          </cell>
          <cell r="C69" t="str">
            <v>VAR_fout</v>
          </cell>
          <cell r="D69" t="str">
            <v>T_C-ICE-NGA-S4</v>
          </cell>
          <cell r="E69">
            <v>2.724650607902467</v>
          </cell>
          <cell r="F69">
            <v>2.6589759019764325</v>
          </cell>
          <cell r="G69">
            <v>2.4736526545675797</v>
          </cell>
        </row>
        <row r="70">
          <cell r="B70" t="str">
            <v>CO2_T</v>
          </cell>
          <cell r="C70" t="str">
            <v>VAR_fout</v>
          </cell>
          <cell r="D70" t="str">
            <v>T_C-MHY-GSL-S1</v>
          </cell>
          <cell r="F70">
            <v>2.2453281356373998E-2</v>
          </cell>
          <cell r="G70">
            <v>8.5308775707216788E-2</v>
          </cell>
          <cell r="H70">
            <v>0.1054611574817855</v>
          </cell>
          <cell r="I70">
            <v>7.4642441962924869E-2</v>
          </cell>
          <cell r="J70">
            <v>2.327599906309244E-2</v>
          </cell>
        </row>
        <row r="71">
          <cell r="B71" t="str">
            <v>CO2_T</v>
          </cell>
          <cell r="C71" t="str">
            <v>VAR_fout</v>
          </cell>
          <cell r="D71" t="str">
            <v>T_C-MHY-GSL-S2</v>
          </cell>
          <cell r="F71">
            <v>2.14225604103521E-2</v>
          </cell>
          <cell r="G71">
            <v>8.8197855223348609E-2</v>
          </cell>
          <cell r="H71">
            <v>0.1213734790099521</v>
          </cell>
          <cell r="I71">
            <v>8.2880977630184705E-2</v>
          </cell>
          <cell r="J71">
            <v>2.8035009569957109E-2</v>
          </cell>
        </row>
        <row r="72">
          <cell r="B72" t="str">
            <v>CO2_T</v>
          </cell>
          <cell r="C72" t="str">
            <v>VAR_fout</v>
          </cell>
          <cell r="D72" t="str">
            <v>T_C-MHY-DSL-S1</v>
          </cell>
          <cell r="F72">
            <v>2.0689447723502199E-2</v>
          </cell>
          <cell r="G72">
            <v>6.7561895059262411E-2</v>
          </cell>
          <cell r="H72">
            <v>9.1596233066635113E-2</v>
          </cell>
          <cell r="I72">
            <v>6.5366838415001682E-2</v>
          </cell>
          <cell r="J72">
            <v>2.2340389412225853E-2</v>
          </cell>
        </row>
        <row r="73">
          <cell r="B73" t="str">
            <v>CO2_T</v>
          </cell>
          <cell r="C73" t="str">
            <v>VAR_fout</v>
          </cell>
          <cell r="D73" t="str">
            <v>T_C-MHY-GSL-S3</v>
          </cell>
          <cell r="F73">
            <v>3.0567039713709301E-2</v>
          </cell>
          <cell r="G73">
            <v>0.10416248137135301</v>
          </cell>
          <cell r="H73">
            <v>0.13240059013116601</v>
          </cell>
          <cell r="I73">
            <v>8.7033322703472346E-2</v>
          </cell>
          <cell r="J73">
            <v>2.6450058029094357E-2</v>
          </cell>
        </row>
        <row r="74">
          <cell r="B74" t="str">
            <v>CO2_T</v>
          </cell>
          <cell r="C74" t="str">
            <v>VAR_fout</v>
          </cell>
          <cell r="D74" t="str">
            <v>T_C-MHY-DSL-S2</v>
          </cell>
          <cell r="F74">
            <v>1.9633192772810299E-2</v>
          </cell>
          <cell r="G74">
            <v>7.3176701660090993E-2</v>
          </cell>
          <cell r="H74">
            <v>0.1003931048854939</v>
          </cell>
          <cell r="I74">
            <v>6.6483596876992943E-2</v>
          </cell>
          <cell r="J74">
            <v>2.2277397835028453E-2</v>
          </cell>
        </row>
        <row r="75">
          <cell r="B75" t="str">
            <v>CO2_T</v>
          </cell>
          <cell r="C75" t="str">
            <v>VAR_fout</v>
          </cell>
          <cell r="D75" t="str">
            <v>T_C-MHY-GSL-S4</v>
          </cell>
          <cell r="F75">
            <v>3.6590964711159801E-2</v>
          </cell>
          <cell r="G75">
            <v>0.13542799192933208</v>
          </cell>
          <cell r="H75">
            <v>0.19081061821598772</v>
          </cell>
          <cell r="I75">
            <v>0.12410839663828056</v>
          </cell>
          <cell r="J75">
            <v>4.1179137785198598E-2</v>
          </cell>
        </row>
        <row r="76">
          <cell r="B76" t="str">
            <v>CO2_T</v>
          </cell>
          <cell r="C76" t="str">
            <v>VAR_fout</v>
          </cell>
          <cell r="D76" t="str">
            <v>T_C-MHY-DSL-S3</v>
          </cell>
          <cell r="F76">
            <v>2.6968162507992801E-2</v>
          </cell>
          <cell r="G76">
            <v>8.0464274158621604E-2</v>
          </cell>
          <cell r="H76">
            <v>0.10197243281588039</v>
          </cell>
          <cell r="I76">
            <v>6.6442732442406477E-2</v>
          </cell>
          <cell r="J76">
            <v>2.0132384502910289E-2</v>
          </cell>
        </row>
        <row r="77">
          <cell r="B77" t="str">
            <v>CO2_T</v>
          </cell>
          <cell r="C77" t="str">
            <v>VAR_fout</v>
          </cell>
          <cell r="D77" t="str">
            <v>T_B_c-HYBDSL-S1</v>
          </cell>
          <cell r="F77">
            <v>0.121534299630378</v>
          </cell>
          <cell r="G77">
            <v>0.14012778995362229</v>
          </cell>
          <cell r="H77">
            <v>2.152623882932013E-4</v>
          </cell>
          <cell r="J77">
            <v>2.6306737481116699E-4</v>
          </cell>
          <cell r="K77">
            <v>7.11583828928401E-2</v>
          </cell>
          <cell r="L77">
            <v>7.1369749645256206E-2</v>
          </cell>
        </row>
        <row r="78">
          <cell r="B78" t="str">
            <v>CO2_T</v>
          </cell>
          <cell r="C78" t="str">
            <v>VAR_fout</v>
          </cell>
          <cell r="D78" t="str">
            <v>T_C-MHY-DSL-S4</v>
          </cell>
          <cell r="F78">
            <v>1.82650445804085E-2</v>
          </cell>
          <cell r="G78">
            <v>4.4603751225855096E-2</v>
          </cell>
          <cell r="H78">
            <v>5.89490887290402E-2</v>
          </cell>
          <cell r="I78">
            <v>3.7976843861596839E-2</v>
          </cell>
          <cell r="J78">
            <v>1.221526984384342E-2</v>
          </cell>
        </row>
        <row r="79">
          <cell r="B79" t="str">
            <v>CO2_T</v>
          </cell>
          <cell r="C79" t="str">
            <v>VAR_fout</v>
          </cell>
          <cell r="D79" t="str">
            <v>T_B_c-HYBDSL-S2</v>
          </cell>
          <cell r="F79">
            <v>1.12148029700286E-2</v>
          </cell>
          <cell r="G79">
            <v>2.15669883435252E-2</v>
          </cell>
        </row>
        <row r="80">
          <cell r="B80" t="str">
            <v>CO2_T</v>
          </cell>
          <cell r="C80" t="str">
            <v>VAR_fout</v>
          </cell>
          <cell r="D80" t="str">
            <v>T_B_c-HYBDSL-S3</v>
          </cell>
          <cell r="F80">
            <v>7.0988397390149499E-3</v>
          </cell>
          <cell r="G80">
            <v>1.2845045168754791E-2</v>
          </cell>
        </row>
        <row r="81">
          <cell r="B81" t="str">
            <v>CO2_T</v>
          </cell>
          <cell r="C81" t="str">
            <v>VAR_fout</v>
          </cell>
          <cell r="D81" t="str">
            <v>T_B_c-HYBDSL-S4</v>
          </cell>
          <cell r="F81">
            <v>1.49587211190599E-3</v>
          </cell>
          <cell r="G81">
            <v>2.6504852274262399E-3</v>
          </cell>
        </row>
        <row r="82">
          <cell r="B82" t="str">
            <v>CO2_T</v>
          </cell>
          <cell r="C82" t="str">
            <v>VAR_fout</v>
          </cell>
          <cell r="D82" t="str">
            <v>TFHGV-ICEDSLExt</v>
          </cell>
          <cell r="E82">
            <v>1410.0676168748601</v>
          </cell>
          <cell r="F82">
            <v>865.24838633791296</v>
          </cell>
          <cell r="G82">
            <v>841.98846818355798</v>
          </cell>
          <cell r="H82">
            <v>362.56394182025002</v>
          </cell>
        </row>
        <row r="83">
          <cell r="B83" t="str">
            <v>CO2_T</v>
          </cell>
          <cell r="C83" t="str">
            <v>VAR_fout</v>
          </cell>
          <cell r="D83" t="str">
            <v>TPSHPGSLEXT</v>
          </cell>
          <cell r="E83">
            <v>129.873812963153</v>
          </cell>
          <cell r="F83">
            <v>58.768318573725097</v>
          </cell>
          <cell r="G83">
            <v>117.823217910716</v>
          </cell>
          <cell r="H83">
            <v>155.17015875383501</v>
          </cell>
          <cell r="I83">
            <v>155.172412317983</v>
          </cell>
          <cell r="J83">
            <v>79.192175219928799</v>
          </cell>
          <cell r="K83">
            <v>0.115216714994771</v>
          </cell>
        </row>
        <row r="84">
          <cell r="B84" t="str">
            <v>CO2_T</v>
          </cell>
          <cell r="C84" t="str">
            <v>VAR_fout</v>
          </cell>
          <cell r="D84" t="str">
            <v>T_TW-ICEGSL-S1</v>
          </cell>
          <cell r="E84">
            <v>3.2677571244337882</v>
          </cell>
          <cell r="F84">
            <v>36.550748020052701</v>
          </cell>
          <cell r="G84">
            <v>36.964564381965218</v>
          </cell>
          <cell r="H84">
            <v>45.819809281539762</v>
          </cell>
          <cell r="I84">
            <v>62.481714023804201</v>
          </cell>
          <cell r="J84">
            <v>65.885363840662137</v>
          </cell>
          <cell r="K84">
            <v>66.017297105530901</v>
          </cell>
          <cell r="L84">
            <v>27.854890143489971</v>
          </cell>
          <cell r="M84">
            <v>10.666439773613041</v>
          </cell>
          <cell r="N84">
            <v>0.35629504401177736</v>
          </cell>
          <cell r="O84">
            <v>0.33937795372905055</v>
          </cell>
          <cell r="P84">
            <v>0.54733208833927405</v>
          </cell>
        </row>
        <row r="85">
          <cell r="B85" t="str">
            <v>CO2_T</v>
          </cell>
          <cell r="C85" t="str">
            <v>VAR_fout</v>
          </cell>
          <cell r="D85" t="str">
            <v>TPSHPDSLEXT</v>
          </cell>
          <cell r="E85">
            <v>1273.9831592043399</v>
          </cell>
          <cell r="F85">
            <v>1273.9837342692499</v>
          </cell>
          <cell r="G85">
            <v>1155.40912701046</v>
          </cell>
          <cell r="H85">
            <v>1056.6051712661499</v>
          </cell>
          <cell r="I85">
            <v>1017.07228180005</v>
          </cell>
          <cell r="J85">
            <v>778.70613654731198</v>
          </cell>
          <cell r="K85">
            <v>356.75324469671398</v>
          </cell>
          <cell r="L85">
            <v>149.74606215750299</v>
          </cell>
          <cell r="M85">
            <v>149.74593657022601</v>
          </cell>
          <cell r="N85">
            <v>149.74625445525299</v>
          </cell>
          <cell r="O85">
            <v>149.74596944565999</v>
          </cell>
          <cell r="P85">
            <v>149.74606600114899</v>
          </cell>
        </row>
        <row r="86">
          <cell r="B86" t="str">
            <v>CO2_T</v>
          </cell>
          <cell r="C86" t="str">
            <v>VAR_fout</v>
          </cell>
          <cell r="D86" t="str">
            <v>T_TW-ICEGSL-S2</v>
          </cell>
          <cell r="E86">
            <v>8.2857403983580689</v>
          </cell>
          <cell r="F86">
            <v>12.027642980121971</v>
          </cell>
          <cell r="G86">
            <v>11.387623413091204</v>
          </cell>
          <cell r="H86">
            <v>7.5107938639886003</v>
          </cell>
          <cell r="I86">
            <v>0.74045417436795935</v>
          </cell>
          <cell r="J86">
            <v>3.7018874511826519E-2</v>
          </cell>
          <cell r="K86">
            <v>4.0981572929130398E-2</v>
          </cell>
          <cell r="L86">
            <v>4.2007978553343706E-2</v>
          </cell>
          <cell r="M86">
            <v>4.1674967557209799E-2</v>
          </cell>
          <cell r="N86">
            <v>5.2685702621358903E-2</v>
          </cell>
          <cell r="O86">
            <v>5.0659877575172756E-2</v>
          </cell>
          <cell r="P86">
            <v>7.5961902418039601E-2</v>
          </cell>
        </row>
        <row r="87">
          <cell r="B87" t="str">
            <v>CO2_T</v>
          </cell>
          <cell r="C87" t="str">
            <v>VAR_fout</v>
          </cell>
          <cell r="D87" t="str">
            <v>T_TW-ICEGSL-S3</v>
          </cell>
          <cell r="E87">
            <v>11.847048128822991</v>
          </cell>
          <cell r="F87">
            <v>14.52592980771762</v>
          </cell>
          <cell r="G87">
            <v>14.60628455012216</v>
          </cell>
          <cell r="H87">
            <v>14.544149074851102</v>
          </cell>
          <cell r="I87">
            <v>13.91675216164294</v>
          </cell>
          <cell r="J87">
            <v>4.0250456631571039</v>
          </cell>
          <cell r="K87">
            <v>3.7176014543380528E-2</v>
          </cell>
          <cell r="L87">
            <v>4.103939294395377E-2</v>
          </cell>
          <cell r="M87">
            <v>4.2980590003334762E-2</v>
          </cell>
          <cell r="N87">
            <v>4.8208888769137342E-2</v>
          </cell>
          <cell r="O87">
            <v>5.25158882183819E-2</v>
          </cell>
          <cell r="P87">
            <v>6.8016076215140303E-2</v>
          </cell>
        </row>
        <row r="88">
          <cell r="B88" t="str">
            <v>CO2_T</v>
          </cell>
          <cell r="C88" t="str">
            <v>VAR_fout</v>
          </cell>
          <cell r="D88" t="str">
            <v>T_C-ICEGSLEXT</v>
          </cell>
          <cell r="E88">
            <v>4722.2886984367096</v>
          </cell>
          <cell r="F88">
            <v>4005.24805066508</v>
          </cell>
          <cell r="G88">
            <v>3604.1169620371402</v>
          </cell>
          <cell r="H88">
            <v>1303.82753267625</v>
          </cell>
        </row>
        <row r="89">
          <cell r="B89" t="str">
            <v>CO2_T</v>
          </cell>
          <cell r="C89" t="str">
            <v>VAR_fout</v>
          </cell>
          <cell r="D89" t="str">
            <v>T_TW-ICEGSL-S4</v>
          </cell>
          <cell r="E89">
            <v>7.7504684865317692</v>
          </cell>
          <cell r="F89">
            <v>9.2837526660556282</v>
          </cell>
          <cell r="G89">
            <v>9.3495826859193922</v>
          </cell>
          <cell r="H89">
            <v>9.3003693822365268</v>
          </cell>
          <cell r="I89">
            <v>9.3223154417141796</v>
          </cell>
          <cell r="J89">
            <v>8.969249411500245</v>
          </cell>
          <cell r="K89">
            <v>1.9967057445254368</v>
          </cell>
          <cell r="L89">
            <v>3.0626326936203679E-2</v>
          </cell>
          <cell r="M89">
            <v>3.0854758246838049E-2</v>
          </cell>
          <cell r="N89">
            <v>3.6528962865861464E-2</v>
          </cell>
          <cell r="O89">
            <v>3.7676436364781588E-2</v>
          </cell>
          <cell r="P89">
            <v>4.9239871688118921E-2</v>
          </cell>
        </row>
        <row r="90">
          <cell r="B90" t="str">
            <v>CO2_T</v>
          </cell>
          <cell r="C90" t="str">
            <v>VAR_fout</v>
          </cell>
          <cell r="D90" t="str">
            <v>T_C-ICEDSLEXT</v>
          </cell>
          <cell r="E90">
            <v>3821.29858206365</v>
          </cell>
          <cell r="F90">
            <v>3569.7776481897499</v>
          </cell>
          <cell r="G90">
            <v>2582.9155063019002</v>
          </cell>
          <cell r="H90">
            <v>846.296781986567</v>
          </cell>
        </row>
        <row r="91">
          <cell r="B91" t="str">
            <v>CO2_T</v>
          </cell>
          <cell r="C91" t="str">
            <v>VAR_fout</v>
          </cell>
          <cell r="D91" t="str">
            <v>T_TW-ICEGSLEXT</v>
          </cell>
          <cell r="E91">
            <v>146.68149501245401</v>
          </cell>
          <cell r="F91">
            <v>52.701428218620599</v>
          </cell>
          <cell r="G91">
            <v>51.146825997644797</v>
          </cell>
          <cell r="H91">
            <v>33.440826192909398</v>
          </cell>
        </row>
        <row r="92">
          <cell r="B92" t="str">
            <v>CO2_T</v>
          </cell>
          <cell r="C92" t="str">
            <v>VAR_fout</v>
          </cell>
          <cell r="D92" t="str">
            <v>TFLGV-ICENGA</v>
          </cell>
          <cell r="E92">
            <v>1.4352150023555619</v>
          </cell>
          <cell r="F92">
            <v>1.2626623874128526</v>
          </cell>
          <cell r="G92">
            <v>1.770935134433486</v>
          </cell>
        </row>
        <row r="93">
          <cell r="B93" t="str">
            <v>CO2_T</v>
          </cell>
          <cell r="C93" t="str">
            <v>VAR_fout</v>
          </cell>
          <cell r="D93" t="str">
            <v>T_B_c-ICENGA-S1</v>
          </cell>
          <cell r="F93">
            <v>1.24243184693963E-2</v>
          </cell>
          <cell r="G93">
            <v>0.47012395951425218</v>
          </cell>
          <cell r="H93">
            <v>0.40930566233267851</v>
          </cell>
          <cell r="J93">
            <v>3.8109063238654401E-4</v>
          </cell>
          <cell r="K93">
            <v>4.7352263996718581E-2</v>
          </cell>
          <cell r="L93">
            <v>4.7512894035690006E-2</v>
          </cell>
        </row>
        <row r="94">
          <cell r="B94" t="str">
            <v>CO2_T</v>
          </cell>
          <cell r="C94" t="str">
            <v>VAR_fout</v>
          </cell>
          <cell r="D94" t="str">
            <v>T_B_c-ICENGA-S2</v>
          </cell>
          <cell r="F94">
            <v>4.4391366805537598E-3</v>
          </cell>
          <cell r="G94">
            <v>1.9754718088215269E-2</v>
          </cell>
          <cell r="K94">
            <v>6.4600937057795104E-4</v>
          </cell>
          <cell r="L94">
            <v>9.6482866309729304E-4</v>
          </cell>
        </row>
        <row r="95">
          <cell r="B95" t="str">
            <v>CO2_T</v>
          </cell>
          <cell r="C95" t="str">
            <v>VAR_fout</v>
          </cell>
          <cell r="D95" t="str">
            <v>T_B_u-ICEDSL-S1</v>
          </cell>
          <cell r="E95">
            <v>2.0675625500083679E-2</v>
          </cell>
          <cell r="F95">
            <v>14.441868062965288</v>
          </cell>
          <cell r="G95">
            <v>29.484209168714052</v>
          </cell>
          <cell r="H95">
            <v>3.3204873367439999E-3</v>
          </cell>
        </row>
        <row r="96">
          <cell r="B96" t="str">
            <v>CO2_T</v>
          </cell>
          <cell r="C96" t="str">
            <v>VAR_fout</v>
          </cell>
          <cell r="D96" t="str">
            <v>T_B_c-ICENGA-S3</v>
          </cell>
          <cell r="F96">
            <v>3.4744610559341699E-3</v>
          </cell>
          <cell r="G96">
            <v>1.3718718075460521E-2</v>
          </cell>
        </row>
        <row r="97">
          <cell r="B97" t="str">
            <v>CO2_T</v>
          </cell>
          <cell r="C97" t="str">
            <v>VAR_fout</v>
          </cell>
          <cell r="D97" t="str">
            <v>T_B_u-ICEDSL-S2</v>
          </cell>
          <cell r="E97">
            <v>8.0578271846044807</v>
          </cell>
          <cell r="F97">
            <v>9.9397951292181936</v>
          </cell>
          <cell r="G97">
            <v>17.443920498974389</v>
          </cell>
        </row>
        <row r="98">
          <cell r="B98" t="str">
            <v>CO2_T</v>
          </cell>
          <cell r="C98" t="str">
            <v>VAR_fout</v>
          </cell>
          <cell r="D98" t="str">
            <v>T_B_c-ICENGA-S4</v>
          </cell>
          <cell r="F98">
            <v>4.8606271860987597E-4</v>
          </cell>
          <cell r="G98">
            <v>2.217120973741985E-3</v>
          </cell>
        </row>
        <row r="99">
          <cell r="B99" t="str">
            <v>CO2_T</v>
          </cell>
          <cell r="C99" t="str">
            <v>VAR_fout</v>
          </cell>
          <cell r="D99" t="str">
            <v>T_B_u-ICEDSL-S3</v>
          </cell>
          <cell r="E99">
            <v>45.443525142641846</v>
          </cell>
          <cell r="F99">
            <v>67.00252877719025</v>
          </cell>
          <cell r="G99">
            <v>118.10465138394665</v>
          </cell>
          <cell r="K99">
            <v>1.3201576363417201E-4</v>
          </cell>
        </row>
        <row r="100">
          <cell r="B100" t="str">
            <v>CO2_T</v>
          </cell>
          <cell r="C100" t="str">
            <v>VAR_fout</v>
          </cell>
          <cell r="D100" t="str">
            <v>T_B_u-ICEDSL-S4</v>
          </cell>
          <cell r="E100">
            <v>0.27079031451623298</v>
          </cell>
          <cell r="F100">
            <v>1.521433331826824E-2</v>
          </cell>
          <cell r="G100">
            <v>1.8456539991343335E-2</v>
          </cell>
        </row>
        <row r="101">
          <cell r="B101" t="str">
            <v>CO2_T</v>
          </cell>
          <cell r="C101" t="str">
            <v>VAR_fout</v>
          </cell>
          <cell r="D101" t="str">
            <v>T_B_c-ICENGAEXT</v>
          </cell>
          <cell r="E101">
            <v>7.7809670478668396E-3</v>
          </cell>
          <cell r="F101">
            <v>7.7606535880807397E-3</v>
          </cell>
          <cell r="G101">
            <v>7.72194267509594E-3</v>
          </cell>
        </row>
        <row r="102">
          <cell r="B102" t="str">
            <v>CO2_T</v>
          </cell>
          <cell r="C102" t="str">
            <v>VAR_fout</v>
          </cell>
          <cell r="D102" t="str">
            <v>T_B_u-ICEDSLEXT</v>
          </cell>
          <cell r="E102">
            <v>1.2709597857808499</v>
          </cell>
          <cell r="F102">
            <v>1.2694277821664199</v>
          </cell>
          <cell r="G102">
            <v>1.26441494996323</v>
          </cell>
        </row>
        <row r="103">
          <cell r="B103" t="str">
            <v>CO2_T</v>
          </cell>
          <cell r="C103" t="str">
            <v>VAR_fout</v>
          </cell>
          <cell r="D103" t="str">
            <v>T_C-HYBGSLEXT</v>
          </cell>
          <cell r="E103">
            <v>92.550466782479603</v>
          </cell>
          <cell r="F103">
            <v>91.724648364263103</v>
          </cell>
          <cell r="G103">
            <v>68.278337162026901</v>
          </cell>
          <cell r="H103">
            <v>32.395481854982599</v>
          </cell>
        </row>
        <row r="104">
          <cell r="B104" t="str">
            <v>CO2_T</v>
          </cell>
          <cell r="C104" t="str">
            <v>VAR_fout</v>
          </cell>
          <cell r="D104" t="str">
            <v>TPAVDKEREXT</v>
          </cell>
          <cell r="E104">
            <v>79.576349423418094</v>
          </cell>
          <cell r="F104">
            <v>100.796237247683</v>
          </cell>
          <cell r="G104">
            <v>132.626068984081</v>
          </cell>
          <cell r="H104">
            <v>185.675788544743</v>
          </cell>
          <cell r="I104">
            <v>170.02894982493601</v>
          </cell>
          <cell r="J104">
            <v>154.38211110512901</v>
          </cell>
          <cell r="K104">
            <v>138.735272385321</v>
          </cell>
          <cell r="L104">
            <v>123.088433665514</v>
          </cell>
          <cell r="M104">
            <v>109.90751284479499</v>
          </cell>
          <cell r="N104">
            <v>98.138070491291401</v>
          </cell>
          <cell r="O104">
            <v>87.628958480337403</v>
          </cell>
          <cell r="P104">
            <v>78.245214379164594</v>
          </cell>
        </row>
        <row r="105">
          <cell r="B105" t="str">
            <v>CO2_T</v>
          </cell>
          <cell r="C105" t="str">
            <v>VAR_fout</v>
          </cell>
          <cell r="D105" t="str">
            <v>T_C-ICE-GSL-S1</v>
          </cell>
          <cell r="E105">
            <v>36.63351871852695</v>
          </cell>
          <cell r="F105">
            <v>40.652978302316434</v>
          </cell>
          <cell r="G105">
            <v>99.805450880573389</v>
          </cell>
          <cell r="H105">
            <v>84.373834595847555</v>
          </cell>
          <cell r="I105">
            <v>45.991548970983146</v>
          </cell>
          <cell r="J105">
            <v>7.2168655003302051</v>
          </cell>
        </row>
        <row r="106">
          <cell r="B106" t="str">
            <v>CO2_T</v>
          </cell>
          <cell r="C106" t="str">
            <v>VAR_fout</v>
          </cell>
          <cell r="D106" t="str">
            <v>TFLGV-ICEGSL</v>
          </cell>
          <cell r="E106">
            <v>26.641625719740119</v>
          </cell>
          <cell r="F106">
            <v>42.59751274331542</v>
          </cell>
          <cell r="G106">
            <v>56.927613476426181</v>
          </cell>
          <cell r="H106">
            <v>100.50907036665612</v>
          </cell>
          <cell r="I106">
            <v>71.789592499478999</v>
          </cell>
          <cell r="J106">
            <v>9.5288971172042304E-3</v>
          </cell>
        </row>
        <row r="107">
          <cell r="B107" t="str">
            <v>CO2_T</v>
          </cell>
          <cell r="C107" t="str">
            <v>VAR_fout</v>
          </cell>
          <cell r="D107" t="str">
            <v>T_C-ICE-GSL-S2</v>
          </cell>
          <cell r="E107">
            <v>277.68868894285748</v>
          </cell>
          <cell r="F107">
            <v>391.66751664428676</v>
          </cell>
          <cell r="G107">
            <v>326.27512372033073</v>
          </cell>
          <cell r="H107">
            <v>303.69570050036083</v>
          </cell>
          <cell r="I107">
            <v>12.455768440217001</v>
          </cell>
          <cell r="J107">
            <v>0.12565318167603529</v>
          </cell>
        </row>
        <row r="108">
          <cell r="B108" t="str">
            <v>CO2_T</v>
          </cell>
          <cell r="C108" t="str">
            <v>VAR_fout</v>
          </cell>
          <cell r="D108" t="str">
            <v>T_C-ICE-DSL-S1</v>
          </cell>
          <cell r="E108">
            <v>0.38128938206508456</v>
          </cell>
          <cell r="F108">
            <v>0.44913859038314663</v>
          </cell>
          <cell r="G108">
            <v>0.3563620586848375</v>
          </cell>
          <cell r="H108">
            <v>0.28093935807957737</v>
          </cell>
          <cell r="I108">
            <v>5.8753794366196641E-2</v>
          </cell>
          <cell r="J108">
            <v>1.8748776392933091E-2</v>
          </cell>
        </row>
        <row r="109">
          <cell r="B109" t="str">
            <v>CO2_T</v>
          </cell>
          <cell r="C109" t="str">
            <v>VAR_fout</v>
          </cell>
          <cell r="D109" t="str">
            <v>T_C-ICE-GSL-S3</v>
          </cell>
          <cell r="E109">
            <v>278.31732942667901</v>
          </cell>
          <cell r="F109">
            <v>423.68954008081261</v>
          </cell>
          <cell r="G109">
            <v>523.00090649550907</v>
          </cell>
          <cell r="H109">
            <v>429.06504505857185</v>
          </cell>
          <cell r="I109">
            <v>85.38801509704939</v>
          </cell>
          <cell r="J109">
            <v>10.623986706715831</v>
          </cell>
        </row>
        <row r="110">
          <cell r="B110" t="str">
            <v>CO2_T</v>
          </cell>
          <cell r="C110" t="str">
            <v>VAR_fout</v>
          </cell>
          <cell r="D110" t="str">
            <v>T_C-ICE-DSL-S2</v>
          </cell>
          <cell r="E110">
            <v>89.563714708482152</v>
          </cell>
          <cell r="F110">
            <v>94.066952102281817</v>
          </cell>
          <cell r="G110">
            <v>81.55885409864274</v>
          </cell>
          <cell r="H110">
            <v>60.803116958797546</v>
          </cell>
          <cell r="I110">
            <v>1.5612231658365416</v>
          </cell>
          <cell r="J110">
            <v>1.991089244240488E-2</v>
          </cell>
        </row>
        <row r="111">
          <cell r="B111" t="str">
            <v>CO2_T</v>
          </cell>
          <cell r="C111" t="str">
            <v>VAR_fout</v>
          </cell>
          <cell r="D111" t="str">
            <v>T_C-ICE-GSL-S4</v>
          </cell>
          <cell r="E111">
            <v>287.4032510407107</v>
          </cell>
          <cell r="F111">
            <v>387.81498018473155</v>
          </cell>
          <cell r="G111">
            <v>819.99589547784944</v>
          </cell>
          <cell r="H111">
            <v>688.19662137356136</v>
          </cell>
          <cell r="I111">
            <v>288.81191308153007</v>
          </cell>
          <cell r="J111">
            <v>32.604111544769992</v>
          </cell>
        </row>
        <row r="112">
          <cell r="B112" t="str">
            <v>CO2_T</v>
          </cell>
          <cell r="C112" t="str">
            <v>VAR_fout</v>
          </cell>
          <cell r="D112" t="str">
            <v>T_C-ICE-DSL-S3</v>
          </cell>
          <cell r="E112">
            <v>369.63927833751274</v>
          </cell>
          <cell r="F112">
            <v>390.47432129916132</v>
          </cell>
          <cell r="G112">
            <v>386.7628149229655</v>
          </cell>
          <cell r="H112">
            <v>295.37276396922334</v>
          </cell>
          <cell r="I112">
            <v>10.161944988787788</v>
          </cell>
          <cell r="J112">
            <v>1.8234452313223362E-2</v>
          </cell>
        </row>
        <row r="113">
          <cell r="B113" t="str">
            <v>CO2_T</v>
          </cell>
          <cell r="C113" t="str">
            <v>VAR_fout</v>
          </cell>
          <cell r="D113" t="str">
            <v>T_C-ICE-DSL-S4</v>
          </cell>
          <cell r="E113">
            <v>142.03730111345322</v>
          </cell>
          <cell r="F113">
            <v>162.05625459794882</v>
          </cell>
          <cell r="G113">
            <v>159.26531092548947</v>
          </cell>
          <cell r="H113">
            <v>122.59273699010045</v>
          </cell>
          <cell r="I113">
            <v>6.318372855664955</v>
          </cell>
          <cell r="J113">
            <v>1.1869493468269422E-2</v>
          </cell>
        </row>
        <row r="114">
          <cell r="B114" t="str">
            <v>CO2_T</v>
          </cell>
          <cell r="C114" t="str">
            <v>VAR_fout</v>
          </cell>
          <cell r="D114" t="str">
            <v>TFLGV-ICENGAExt</v>
          </cell>
          <cell r="E114">
            <v>6.05501499701779</v>
          </cell>
          <cell r="F114">
            <v>1.8281812715592201</v>
          </cell>
          <cell r="G114">
            <v>3.9506546335395698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T_B_u-HYBDSL-S1</v>
          </cell>
          <cell r="F115">
            <v>4.1205221949742796</v>
          </cell>
          <cell r="G115">
            <v>4.1454440221668287</v>
          </cell>
        </row>
        <row r="116">
          <cell r="B116" t="str">
            <v>CO2_T</v>
          </cell>
          <cell r="C116" t="str">
            <v>VAR_fout</v>
          </cell>
          <cell r="D116" t="str">
            <v>T_B_u-HYBDSL-S2</v>
          </cell>
          <cell r="F116">
            <v>2.9467924668219299E-2</v>
          </cell>
          <cell r="G116">
            <v>4.40929831787506E-2</v>
          </cell>
        </row>
        <row r="117">
          <cell r="B117" t="str">
            <v>CO2_T</v>
          </cell>
          <cell r="C117" t="str">
            <v>VAR_fout</v>
          </cell>
          <cell r="D117" t="str">
            <v>T_B_u-HYBDSL-S3</v>
          </cell>
          <cell r="F117">
            <v>3.2617362068690398E-2</v>
          </cell>
          <cell r="G117">
            <v>4.7302438675751901E-2</v>
          </cell>
          <cell r="J117">
            <v>1.5934589706571301E-5</v>
          </cell>
          <cell r="K117">
            <v>3.1499567735821931E-4</v>
          </cell>
        </row>
        <row r="118">
          <cell r="B118" t="str">
            <v>CO2_T</v>
          </cell>
          <cell r="C118" t="str">
            <v>VAR_fout</v>
          </cell>
          <cell r="D118" t="str">
            <v>T_C-HY-GSL-S1</v>
          </cell>
          <cell r="E118">
            <v>3.3913387356704496</v>
          </cell>
          <cell r="F118">
            <v>3.9767448678290513</v>
          </cell>
          <cell r="G118">
            <v>2.8593877806803474</v>
          </cell>
          <cell r="H118">
            <v>2.2227890611608085</v>
          </cell>
          <cell r="I118">
            <v>0.2143202635526327</v>
          </cell>
          <cell r="J118">
            <v>2.3409351139951698E-2</v>
          </cell>
        </row>
        <row r="119">
          <cell r="B119" t="str">
            <v>CO2_T</v>
          </cell>
          <cell r="C119" t="str">
            <v>VAR_fout</v>
          </cell>
          <cell r="D119" t="str">
            <v>T_B_u-HYBDSL-S4</v>
          </cell>
          <cell r="F119">
            <v>9.9508826508945807E-4</v>
          </cell>
          <cell r="G119">
            <v>2.1222574967339628E-3</v>
          </cell>
        </row>
        <row r="120">
          <cell r="B120" t="str">
            <v>CO2_T</v>
          </cell>
          <cell r="C120" t="str">
            <v>VAR_fout</v>
          </cell>
          <cell r="D120" t="str">
            <v>TFRLFDSLEXT</v>
          </cell>
          <cell r="E120">
            <v>29.033435354591301</v>
          </cell>
          <cell r="F120">
            <v>2.42601046050957E-2</v>
          </cell>
          <cell r="G120">
            <v>2.6042634641879898E-2</v>
          </cell>
          <cell r="H120">
            <v>2.7167426930054101E-2</v>
          </cell>
          <cell r="I120">
            <v>2.6387014713168299E-2</v>
          </cell>
          <cell r="J120">
            <v>2.6291264109795501E-2</v>
          </cell>
          <cell r="K120">
            <v>2.4725272452697102E-2</v>
          </cell>
          <cell r="L120">
            <v>6.1698962280359601E-3</v>
          </cell>
          <cell r="N120">
            <v>8.2256519468843908E-3</v>
          </cell>
          <cell r="O120">
            <v>8.23659140819504E-3</v>
          </cell>
          <cell r="P120">
            <v>3.8702593592974698E-2</v>
          </cell>
        </row>
        <row r="121">
          <cell r="B121" t="str">
            <v>CO2_T</v>
          </cell>
          <cell r="C121" t="str">
            <v>VAR_fout</v>
          </cell>
          <cell r="D121" t="str">
            <v>T_C-HY-GSL-S2</v>
          </cell>
          <cell r="E121">
            <v>10.1761168012806</v>
          </cell>
          <cell r="F121">
            <v>16.198864799750041</v>
          </cell>
          <cell r="G121">
            <v>57.213595497332363</v>
          </cell>
          <cell r="H121">
            <v>49.508695026795337</v>
          </cell>
          <cell r="I121">
            <v>21.114715929774551</v>
          </cell>
          <cell r="J121">
            <v>3.1079370083939879</v>
          </cell>
        </row>
        <row r="122">
          <cell r="B122" t="str">
            <v>CO2_T</v>
          </cell>
          <cell r="C122" t="str">
            <v>VAR_fout</v>
          </cell>
          <cell r="D122" t="str">
            <v>T_C-HY-DSL-S1</v>
          </cell>
          <cell r="E122">
            <v>2.3203836619011598E-3</v>
          </cell>
          <cell r="F122">
            <v>12.09495833507845</v>
          </cell>
          <cell r="G122">
            <v>8.3415937712410386</v>
          </cell>
          <cell r="H122">
            <v>6.761201051647082</v>
          </cell>
          <cell r="I122">
            <v>2.4489643141759161</v>
          </cell>
          <cell r="J122">
            <v>5.2705632888395901E-2</v>
          </cell>
        </row>
        <row r="123">
          <cell r="B123" t="str">
            <v>CO2_T</v>
          </cell>
          <cell r="C123" t="str">
            <v>VAR_fout</v>
          </cell>
          <cell r="D123" t="str">
            <v>T_C-HY-GSL-S3</v>
          </cell>
          <cell r="E123">
            <v>7.5455029408140444</v>
          </cell>
          <cell r="F123">
            <v>82.826557749258342</v>
          </cell>
          <cell r="G123">
            <v>78.359586239900793</v>
          </cell>
          <cell r="H123">
            <v>62.648406206618489</v>
          </cell>
          <cell r="I123">
            <v>19.832223344729758</v>
          </cell>
          <cell r="J123">
            <v>9.4769017510392805E-3</v>
          </cell>
        </row>
        <row r="124">
          <cell r="B124" t="str">
            <v>CO2_T</v>
          </cell>
          <cell r="C124" t="str">
            <v>VAR_fout</v>
          </cell>
          <cell r="D124" t="str">
            <v>T_C-HY-DSL-S2</v>
          </cell>
          <cell r="E124">
            <v>0.20616904039085898</v>
          </cell>
          <cell r="F124">
            <v>42.254690482002026</v>
          </cell>
          <cell r="G124">
            <v>85.368728354148217</v>
          </cell>
          <cell r="H124">
            <v>72.049439116365861</v>
          </cell>
          <cell r="I124">
            <v>35.385471553403669</v>
          </cell>
          <cell r="J124">
            <v>3.3242652694727259</v>
          </cell>
        </row>
        <row r="125">
          <cell r="B125" t="str">
            <v>CO2_T</v>
          </cell>
          <cell r="C125" t="str">
            <v>VAR_fout</v>
          </cell>
          <cell r="D125" t="str">
            <v>T_C-HY-GSL-S4</v>
          </cell>
          <cell r="E125">
            <v>6.6955148863774951</v>
          </cell>
          <cell r="F125">
            <v>9.994621259391387</v>
          </cell>
          <cell r="G125">
            <v>9.4319536808989604</v>
          </cell>
          <cell r="H125">
            <v>7.9773857647683055</v>
          </cell>
          <cell r="I125">
            <v>1.1714311458069733</v>
          </cell>
          <cell r="J125">
            <v>1.053450258118005E-2</v>
          </cell>
        </row>
        <row r="126">
          <cell r="B126" t="str">
            <v>CO2_T</v>
          </cell>
          <cell r="C126" t="str">
            <v>VAR_fout</v>
          </cell>
          <cell r="D126" t="str">
            <v>T_C-HY-DSL-S3</v>
          </cell>
          <cell r="E126">
            <v>2.1596089556890687</v>
          </cell>
          <cell r="F126">
            <v>3.3469864915418435</v>
          </cell>
          <cell r="G126">
            <v>3.2143505610071443</v>
          </cell>
          <cell r="H126">
            <v>2.4166059562275515</v>
          </cell>
          <cell r="I126">
            <v>0.47094358253208252</v>
          </cell>
          <cell r="J126">
            <v>9.560406565710701E-3</v>
          </cell>
        </row>
        <row r="127">
          <cell r="B127" t="str">
            <v>CO2_T</v>
          </cell>
          <cell r="C127" t="str">
            <v>VAR_fout</v>
          </cell>
          <cell r="D127" t="str">
            <v>T_C-HY-DSL-S4</v>
          </cell>
          <cell r="E127">
            <v>2.5872756503109962</v>
          </cell>
          <cell r="F127">
            <v>5.2164518088611205</v>
          </cell>
          <cell r="G127">
            <v>4.9534895417621598</v>
          </cell>
          <cell r="H127">
            <v>4.0742173782808093</v>
          </cell>
          <cell r="I127">
            <v>0.92304008074813515</v>
          </cell>
          <cell r="J127">
            <v>1.0461666876694491E-2</v>
          </cell>
        </row>
        <row r="128">
          <cell r="B128" t="str">
            <v>CO2_T</v>
          </cell>
          <cell r="C128" t="str">
            <v>VAR_fout</v>
          </cell>
          <cell r="D128" t="str">
            <v>TFHGV-HYBDSL</v>
          </cell>
          <cell r="F128">
            <v>224.60917992457499</v>
          </cell>
          <cell r="G128">
            <v>307.83586637447047</v>
          </cell>
          <cell r="H128">
            <v>822.14437691276544</v>
          </cell>
          <cell r="I128">
            <v>888.22402458356601</v>
          </cell>
          <cell r="J128">
            <v>793.31506278957499</v>
          </cell>
          <cell r="K128">
            <v>362.64746945021801</v>
          </cell>
          <cell r="L128">
            <v>146.742636580913</v>
          </cell>
        </row>
        <row r="129">
          <cell r="B129" t="str">
            <v>CO2_T</v>
          </cell>
          <cell r="C129" t="str">
            <v>VAR_fout</v>
          </cell>
          <cell r="D129" t="str">
            <v>TFHGV-ICEDSL</v>
          </cell>
          <cell r="E129">
            <v>384.92207150267689</v>
          </cell>
          <cell r="F129">
            <v>450.66703990418341</v>
          </cell>
          <cell r="G129">
            <v>351.95362917912405</v>
          </cell>
          <cell r="H129">
            <v>32.355293584685974</v>
          </cell>
          <cell r="I129">
            <v>5.6539013064958399E-2</v>
          </cell>
          <cell r="J129">
            <v>5.6281193399838503E-2</v>
          </cell>
          <cell r="K129">
            <v>5.1033093517017999E-2</v>
          </cell>
          <cell r="L129">
            <v>2.40412221158183E-2</v>
          </cell>
        </row>
        <row r="130">
          <cell r="B130" t="str">
            <v>CO2_T</v>
          </cell>
          <cell r="C130" t="str">
            <v>VAR_fout</v>
          </cell>
          <cell r="D130" t="str">
            <v>T-Plg-DSL-mix_S1</v>
          </cell>
          <cell r="E130">
            <v>1.2701331712099799E-3</v>
          </cell>
          <cell r="F130">
            <v>3.7476847008569097E-2</v>
          </cell>
          <cell r="G130">
            <v>5.3431967870754354E-2</v>
          </cell>
          <cell r="H130">
            <v>7.2525276425509433E-2</v>
          </cell>
          <cell r="I130">
            <v>7.029309482239697E-2</v>
          </cell>
          <cell r="J130">
            <v>3.3706373631904409E-2</v>
          </cell>
          <cell r="K130">
            <v>9.1295473257331006E-2</v>
          </cell>
          <cell r="L130">
            <v>5.6535665192890203E-2</v>
          </cell>
          <cell r="M130">
            <v>0.24471181507932388</v>
          </cell>
          <cell r="N130">
            <v>1.3970121277364151E-2</v>
          </cell>
          <cell r="O130">
            <v>8.2725173440733393E-3</v>
          </cell>
          <cell r="P130">
            <v>7.8204648243791908E-3</v>
          </cell>
        </row>
        <row r="131">
          <cell r="B131" t="str">
            <v>CO2_T</v>
          </cell>
          <cell r="C131" t="str">
            <v>VAR_fout</v>
          </cell>
          <cell r="D131" t="str">
            <v>T-Plg-DSL-mix_S2</v>
          </cell>
          <cell r="E131">
            <v>8.0291885377229495E-4</v>
          </cell>
          <cell r="F131">
            <v>4.4902380200081402E-2</v>
          </cell>
          <cell r="G131">
            <v>0.1603249957521983</v>
          </cell>
          <cell r="H131">
            <v>0.39980511675932623</v>
          </cell>
          <cell r="I131">
            <v>0.32465012127222259</v>
          </cell>
          <cell r="J131">
            <v>0.1571817172042991</v>
          </cell>
          <cell r="K131">
            <v>0.397143864979079</v>
          </cell>
          <cell r="L131">
            <v>0.25357553820200329</v>
          </cell>
          <cell r="M131">
            <v>0.14922939637229579</v>
          </cell>
          <cell r="N131">
            <v>2.4223506573503001E-2</v>
          </cell>
          <cell r="O131">
            <v>2.0846082571170071E-2</v>
          </cell>
          <cell r="P131">
            <v>1.2831137177944501E-2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T-Plg-DSL-mix_S3</v>
          </cell>
          <cell r="E132">
            <v>7.5638904231141602E-3</v>
          </cell>
          <cell r="F132">
            <v>52.5796822340955</v>
          </cell>
          <cell r="G132">
            <v>105.05999731876298</v>
          </cell>
          <cell r="H132">
            <v>512.45610147234322</v>
          </cell>
          <cell r="I132">
            <v>696.42064130507788</v>
          </cell>
          <cell r="J132">
            <v>397.67507947524166</v>
          </cell>
          <cell r="K132">
            <v>330.19253261735861</v>
          </cell>
          <cell r="L132">
            <v>97.170685285854191</v>
          </cell>
          <cell r="M132">
            <v>46.057905258774461</v>
          </cell>
          <cell r="N132">
            <v>3.04865549046874E-2</v>
          </cell>
          <cell r="O132">
            <v>2.5483963873284964E-2</v>
          </cell>
          <cell r="P132">
            <v>1.4174456378910599E-2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T_B_c-ICEDSL-S1</v>
          </cell>
          <cell r="E133">
            <v>8.3113745214058099</v>
          </cell>
          <cell r="F133">
            <v>22.562110101706054</v>
          </cell>
          <cell r="G133">
            <v>26.943054876817708</v>
          </cell>
          <cell r="H133">
            <v>0.4044052285053511</v>
          </cell>
          <cell r="K133">
            <v>3.9325197124377698E-4</v>
          </cell>
          <cell r="L133">
            <v>4.0227160550651401E-4</v>
          </cell>
        </row>
        <row r="134">
          <cell r="B134" t="str">
            <v>CO2_T</v>
          </cell>
          <cell r="C134" t="str">
            <v>VAR_fout</v>
          </cell>
          <cell r="D134" t="str">
            <v>T-Plg-DSL-mix_S4</v>
          </cell>
          <cell r="E134">
            <v>0.4231336329157</v>
          </cell>
          <cell r="F134">
            <v>1.407945725257211</v>
          </cell>
          <cell r="G134">
            <v>1.493110854277677</v>
          </cell>
          <cell r="H134">
            <v>4.3184688892854144</v>
          </cell>
          <cell r="I134">
            <v>2.4009058187399508</v>
          </cell>
          <cell r="J134">
            <v>1.0710158160078131</v>
          </cell>
          <cell r="K134">
            <v>0.94282579685551504</v>
          </cell>
          <cell r="L134">
            <v>0.4719838732184195</v>
          </cell>
          <cell r="M134">
            <v>22.018349397113631</v>
          </cell>
          <cell r="N134">
            <v>68.565780672375666</v>
          </cell>
          <cell r="O134">
            <v>62.559465942904211</v>
          </cell>
          <cell r="P134">
            <v>53.018586800213598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T_B_c-ICEDSL-S2</v>
          </cell>
          <cell r="E135">
            <v>38.072285819054002</v>
          </cell>
          <cell r="F135">
            <v>29.244795558724871</v>
          </cell>
          <cell r="G135">
            <v>36.12260618217806</v>
          </cell>
          <cell r="H135">
            <v>1.2982613200734699E-3</v>
          </cell>
          <cell r="K135">
            <v>2.80720501904426E-5</v>
          </cell>
          <cell r="L135">
            <v>2.4815314382274701E-5</v>
          </cell>
        </row>
        <row r="136">
          <cell r="B136" t="str">
            <v>CO2_T</v>
          </cell>
          <cell r="C136" t="str">
            <v>VAR_fout</v>
          </cell>
          <cell r="D136" t="str">
            <v>T_B_c-ICEDSL-S3</v>
          </cell>
          <cell r="E136">
            <v>11.719641964268348</v>
          </cell>
          <cell r="F136">
            <v>9.4193439114712501</v>
          </cell>
          <cell r="G136">
            <v>11.620769874569008</v>
          </cell>
        </row>
        <row r="137">
          <cell r="B137" t="str">
            <v>CO2_T</v>
          </cell>
          <cell r="C137" t="str">
            <v>VAR_fout</v>
          </cell>
          <cell r="D137" t="str">
            <v>T_B_c-ICEDSL-S4</v>
          </cell>
          <cell r="E137">
            <v>0.9892544083934014</v>
          </cell>
          <cell r="F137">
            <v>1.9229686167826509E-2</v>
          </cell>
          <cell r="G137">
            <v>2.249175702436762E-2</v>
          </cell>
        </row>
        <row r="138">
          <cell r="B138" t="str">
            <v>CO2_T</v>
          </cell>
          <cell r="C138" t="str">
            <v>VAR_fout</v>
          </cell>
          <cell r="D138" t="str">
            <v>T_B_u-ICENGA-S1</v>
          </cell>
          <cell r="F138">
            <v>7.5309539878586698E-3</v>
          </cell>
          <cell r="G138">
            <v>2.8002488421165841E-2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T_B_u-ICENGA-S2</v>
          </cell>
          <cell r="F139">
            <v>5.5295772615733896E-3</v>
          </cell>
          <cell r="G139">
            <v>4.7293164305158196E-2</v>
          </cell>
          <cell r="L139">
            <v>8.3905048206628699E-4</v>
          </cell>
        </row>
        <row r="140">
          <cell r="B140" t="str">
            <v>CO2_T</v>
          </cell>
          <cell r="C140" t="str">
            <v>VAR_fout</v>
          </cell>
          <cell r="D140" t="str">
            <v>T_B_c-ICEDSLEXT</v>
          </cell>
          <cell r="E140">
            <v>0.44187598312674897</v>
          </cell>
          <cell r="F140">
            <v>0.44078756901316302</v>
          </cell>
          <cell r="G140">
            <v>0.43758926552918798</v>
          </cell>
        </row>
        <row r="141">
          <cell r="B141" t="str">
            <v>CO2_T</v>
          </cell>
          <cell r="C141" t="str">
            <v>VAR_fout</v>
          </cell>
          <cell r="D141" t="str">
            <v>T_B_u-ICENGA-S3</v>
          </cell>
          <cell r="F141">
            <v>4.9085420113847101E-3</v>
          </cell>
          <cell r="G141">
            <v>0.45013100965109981</v>
          </cell>
          <cell r="J141">
            <v>1.29797278291632E-3</v>
          </cell>
          <cell r="K141">
            <v>3.144037380512648E-3</v>
          </cell>
        </row>
        <row r="142">
          <cell r="B142" t="str">
            <v>CO2_T</v>
          </cell>
          <cell r="C142" t="str">
            <v>VAR_fout</v>
          </cell>
          <cell r="D142" t="str">
            <v>T_B_u-ICENGA-S4</v>
          </cell>
          <cell r="G142">
            <v>7.7866376087190408E-4</v>
          </cell>
          <cell r="J142">
            <v>3.54783005659422E-4</v>
          </cell>
          <cell r="K142">
            <v>2.285889719600015E-4</v>
          </cell>
        </row>
        <row r="143">
          <cell r="B143" t="str">
            <v>CO2_T</v>
          </cell>
          <cell r="C143" t="str">
            <v>VAR_comnet</v>
          </cell>
          <cell r="D143" t="str">
            <v>-</v>
          </cell>
          <cell r="E143">
            <v>15008.9749621266</v>
          </cell>
          <cell r="F143">
            <v>14243.2162243326</v>
          </cell>
          <cell r="G143">
            <v>13475.4407601024</v>
          </cell>
          <cell r="H143">
            <v>8695.8325874209295</v>
          </cell>
          <cell r="I143">
            <v>4714.4155242886</v>
          </cell>
          <cell r="J143">
            <v>2904.0024937145599</v>
          </cell>
          <cell r="K143">
            <v>1741.7685682746901</v>
          </cell>
          <cell r="L143">
            <v>687.904194570659</v>
          </cell>
          <cell r="M143">
            <v>439.66584134362199</v>
          </cell>
          <cell r="N143">
            <v>417.09871568406197</v>
          </cell>
          <cell r="O143">
            <v>391.73396937459898</v>
          </cell>
          <cell r="P143">
            <v>359.14573541679698</v>
          </cell>
        </row>
        <row r="144">
          <cell r="B144" t="str">
            <v>CO2</v>
          </cell>
          <cell r="C144" t="str">
            <v>VAR_fout</v>
          </cell>
          <cell r="D144" t="str">
            <v>EWSTINCCS</v>
          </cell>
          <cell r="J144">
            <v>-508.13540790501401</v>
          </cell>
          <cell r="K144">
            <v>-1107.5967846838</v>
          </cell>
          <cell r="L144">
            <v>-1152.33451962664</v>
          </cell>
          <cell r="M144">
            <v>-1140.92578762315</v>
          </cell>
          <cell r="N144">
            <v>-1140.92547692892</v>
          </cell>
          <cell r="O144">
            <v>-1140.92524183054</v>
          </cell>
          <cell r="P144">
            <v>-1140.92547379607</v>
          </cell>
        </row>
        <row r="145">
          <cell r="B145" t="str">
            <v>CO2</v>
          </cell>
          <cell r="C145" t="str">
            <v>VAR_fout</v>
          </cell>
          <cell r="D145" t="str">
            <v>othGHG</v>
          </cell>
          <cell r="E145">
            <v>9468.5879275113693</v>
          </cell>
          <cell r="F145">
            <v>9016.1649007544693</v>
          </cell>
          <cell r="G145">
            <v>8563.7418739975801</v>
          </cell>
          <cell r="H145">
            <v>8788.4886751038102</v>
          </cell>
          <cell r="I145">
            <v>7713.5706102321701</v>
          </cell>
          <cell r="J145">
            <v>6768.8204363701498</v>
          </cell>
          <cell r="K145">
            <v>5890.0980237089598</v>
          </cell>
          <cell r="L145">
            <v>5011.3756110477598</v>
          </cell>
          <cell r="M145">
            <v>5011.3756110477598</v>
          </cell>
          <cell r="N145">
            <v>5011.3756110477598</v>
          </cell>
          <cell r="O145">
            <v>5011.3756110477598</v>
          </cell>
          <cell r="P145">
            <v>5011.3756110477598</v>
          </cell>
        </row>
        <row r="146">
          <cell r="B146" t="str">
            <v>CO2</v>
          </cell>
          <cell r="C146" t="str">
            <v>VAR_fout</v>
          </cell>
          <cell r="D146" t="str">
            <v>D-ICOA</v>
          </cell>
          <cell r="E146">
            <v>330.01293748749299</v>
          </cell>
          <cell r="F146">
            <v>321.17943805463898</v>
          </cell>
          <cell r="G146">
            <v>46.970077460460502</v>
          </cell>
          <cell r="H146">
            <v>2.55363560818858E-2</v>
          </cell>
          <cell r="I146">
            <v>1.5251498872544201E-2</v>
          </cell>
          <cell r="J146">
            <v>0.102311540400079</v>
          </cell>
          <cell r="K146">
            <v>5.9581876318372598E-2</v>
          </cell>
          <cell r="L146">
            <v>3.2359391546840803E-2</v>
          </cell>
          <cell r="M146">
            <v>2.9349387370855601E-2</v>
          </cell>
          <cell r="N146">
            <v>3.24296792330908E-2</v>
          </cell>
          <cell r="O146">
            <v>3.0677339152918901E-2</v>
          </cell>
          <cell r="P146">
            <v>1.6772704262846699E-2</v>
          </cell>
        </row>
        <row r="147">
          <cell r="B147" t="str">
            <v>CO2</v>
          </cell>
          <cell r="C147" t="str">
            <v>VAR_fout</v>
          </cell>
          <cell r="D147" t="str">
            <v>ENGA-CCS</v>
          </cell>
          <cell r="K147">
            <v>-1.36948846777733E-3</v>
          </cell>
          <cell r="L147">
            <v>-2.13199089341445E-2</v>
          </cell>
          <cell r="M147">
            <v>-3.97676718420708</v>
          </cell>
          <cell r="N147">
            <v>-4.9300172394903798</v>
          </cell>
          <cell r="O147">
            <v>-4.74033791015197</v>
          </cell>
          <cell r="P147">
            <v>-4.5463808730751998</v>
          </cell>
        </row>
        <row r="148">
          <cell r="B148" t="str">
            <v>CO2</v>
          </cell>
          <cell r="C148" t="str">
            <v>VAR_fout</v>
          </cell>
          <cell r="D148" t="str">
            <v>CHPWSTCCS</v>
          </cell>
          <cell r="J148">
            <v>-566.81247844672498</v>
          </cell>
          <cell r="K148">
            <v>-1143.8542993839801</v>
          </cell>
          <cell r="L148">
            <v>-1099.49801947893</v>
          </cell>
          <cell r="M148">
            <v>-1088.61191002343</v>
          </cell>
          <cell r="N148">
            <v>-1088.61206265382</v>
          </cell>
          <cell r="O148">
            <v>-1088.61160081966</v>
          </cell>
          <cell r="P148">
            <v>-1088.61211621956</v>
          </cell>
        </row>
        <row r="149">
          <cell r="B149" t="str">
            <v>CO2</v>
          </cell>
          <cell r="C149" t="str">
            <v>VAR_fout</v>
          </cell>
          <cell r="D149" t="str">
            <v>D-ENGA</v>
          </cell>
          <cell r="E149">
            <v>310.90531754539597</v>
          </cell>
          <cell r="F149">
            <v>103.92755716036601</v>
          </cell>
          <cell r="G149">
            <v>83.038253729786405</v>
          </cell>
        </row>
        <row r="150">
          <cell r="B150" t="str">
            <v>CO2</v>
          </cell>
          <cell r="C150" t="str">
            <v>VAR_fout</v>
          </cell>
          <cell r="D150" t="str">
            <v>D-ILFO</v>
          </cell>
          <cell r="E150">
            <v>688.96913728577204</v>
          </cell>
          <cell r="F150">
            <v>659.57570792807496</v>
          </cell>
          <cell r="G150">
            <v>602.36834590676301</v>
          </cell>
          <cell r="H150">
            <v>426.82922658019902</v>
          </cell>
          <cell r="I150">
            <v>304.77495798177699</v>
          </cell>
          <cell r="J150">
            <v>159.96718245006099</v>
          </cell>
          <cell r="K150">
            <v>27.196388308300001</v>
          </cell>
          <cell r="L150">
            <v>2.95687918054781E-4</v>
          </cell>
          <cell r="M150">
            <v>1.7237946836177E-2</v>
          </cell>
          <cell r="N150">
            <v>1.23981000440788E-2</v>
          </cell>
          <cell r="O150">
            <v>1.12055596460448E-2</v>
          </cell>
          <cell r="P150">
            <v>7.0242875217390198E-3</v>
          </cell>
        </row>
        <row r="151">
          <cell r="B151" t="str">
            <v>CO2</v>
          </cell>
          <cell r="C151" t="str">
            <v>VAR_fout</v>
          </cell>
          <cell r="D151" t="str">
            <v>ITOT-CHPWSTCCS</v>
          </cell>
          <cell r="J151">
            <v>-33.3033656126319</v>
          </cell>
          <cell r="K151">
            <v>-754.066537009331</v>
          </cell>
          <cell r="L151">
            <v>-715.13204611160199</v>
          </cell>
          <cell r="M151">
            <v>-715.03360690103602</v>
          </cell>
          <cell r="N151">
            <v>-715.09471124218396</v>
          </cell>
          <cell r="O151">
            <v>-715.05922590613102</v>
          </cell>
          <cell r="P151">
            <v>-715.15234525477001</v>
          </cell>
        </row>
        <row r="152">
          <cell r="B152" t="str">
            <v>CO2</v>
          </cell>
          <cell r="C152" t="str">
            <v>VAR_fout</v>
          </cell>
          <cell r="D152" t="str">
            <v>ITOT-CHPNGACCS</v>
          </cell>
          <cell r="J152">
            <v>-0.55449088832355697</v>
          </cell>
          <cell r="K152">
            <v>-37.918539172904197</v>
          </cell>
          <cell r="L152">
            <v>-37.981909817552598</v>
          </cell>
          <cell r="M152">
            <v>-37.937496999128101</v>
          </cell>
          <cell r="N152">
            <v>-22.372386946095599</v>
          </cell>
          <cell r="O152">
            <v>-37.977768980729401</v>
          </cell>
          <cell r="P152">
            <v>-37.970804012748701</v>
          </cell>
        </row>
        <row r="153">
          <cell r="B153" t="str">
            <v>CO2</v>
          </cell>
          <cell r="C153" t="str">
            <v>VAR_fout</v>
          </cell>
          <cell r="D153" t="str">
            <v>D-TDSL</v>
          </cell>
          <cell r="E153">
            <v>8688.8343080181003</v>
          </cell>
          <cell r="F153">
            <v>8192.6619248059596</v>
          </cell>
          <cell r="G153">
            <v>7018.3365965353696</v>
          </cell>
          <cell r="H153">
            <v>4634.8172609576504</v>
          </cell>
          <cell r="I153">
            <v>2685.89697589361</v>
          </cell>
          <cell r="J153">
            <v>1783.0375113815901</v>
          </cell>
          <cell r="K153">
            <v>779.27942114647101</v>
          </cell>
          <cell r="L153">
            <v>3.18922920239334E-2</v>
          </cell>
          <cell r="M153">
            <v>6.2805548511846901E-2</v>
          </cell>
          <cell r="N153">
            <v>0.106977088942005</v>
          </cell>
          <cell r="O153">
            <v>8.2098461011437598E-2</v>
          </cell>
          <cell r="P153">
            <v>0.244194506490897</v>
          </cell>
        </row>
        <row r="154">
          <cell r="B154" t="str">
            <v>CO2</v>
          </cell>
          <cell r="C154" t="str">
            <v>VAR_fout</v>
          </cell>
          <cell r="D154" t="str">
            <v>ITOT-PROCESSCO2</v>
          </cell>
          <cell r="E154">
            <v>2089.34680048464</v>
          </cell>
          <cell r="F154">
            <v>2111.0131698740802</v>
          </cell>
          <cell r="G154">
            <v>2102.26947106126</v>
          </cell>
          <cell r="H154">
            <v>2093.6575443043898</v>
          </cell>
          <cell r="I154">
            <v>2085.5355698396802</v>
          </cell>
          <cell r="J154">
            <v>2077.4193409353802</v>
          </cell>
          <cell r="K154">
            <v>2070.5827329358299</v>
          </cell>
          <cell r="L154">
            <v>2063.75175980734</v>
          </cell>
          <cell r="M154">
            <v>2063.7521622222298</v>
          </cell>
          <cell r="N154">
            <v>2063.750771252</v>
          </cell>
          <cell r="O154">
            <v>2063.7514001300001</v>
          </cell>
          <cell r="P154">
            <v>2063.7526390961398</v>
          </cell>
        </row>
        <row r="155">
          <cell r="B155" t="str">
            <v>CO2</v>
          </cell>
          <cell r="C155" t="str">
            <v>VAR_fout</v>
          </cell>
          <cell r="D155" t="str">
            <v>D-ELFO</v>
          </cell>
          <cell r="E155">
            <v>26.558024652230301</v>
          </cell>
          <cell r="F155">
            <v>16.406310267110801</v>
          </cell>
          <cell r="G155">
            <v>5.7060668761375499</v>
          </cell>
          <cell r="H155">
            <v>4.93322672541417</v>
          </cell>
          <cell r="I155">
            <v>0.191247605433641</v>
          </cell>
          <cell r="J155">
            <v>37.251441842335197</v>
          </cell>
          <cell r="K155">
            <v>37.438720134884903</v>
          </cell>
          <cell r="L155">
            <v>2.0554421865105799E-2</v>
          </cell>
          <cell r="M155">
            <v>0.45086666006444098</v>
          </cell>
          <cell r="N155">
            <v>0.41093545153178002</v>
          </cell>
          <cell r="O155">
            <v>0.29612283290851998</v>
          </cell>
          <cell r="P155">
            <v>0.55796979437774696</v>
          </cell>
        </row>
        <row r="156">
          <cell r="B156" t="str">
            <v>CO2</v>
          </cell>
          <cell r="C156" t="str">
            <v>VAR_fout</v>
          </cell>
          <cell r="D156" t="str">
            <v>D-TNGA</v>
          </cell>
          <cell r="E156">
            <v>13.577805679548501</v>
          </cell>
          <cell r="F156">
            <v>8.1160731617244792</v>
          </cell>
          <cell r="G156">
            <v>12.933628281955301</v>
          </cell>
          <cell r="H156">
            <v>0.58736290640629996</v>
          </cell>
          <cell r="I156">
            <v>0.14012655358649301</v>
          </cell>
          <cell r="J156">
            <v>5.8369377254271597E-2</v>
          </cell>
          <cell r="K156">
            <v>0.18689184526257799</v>
          </cell>
          <cell r="L156">
            <v>6.4686057993795495E-2</v>
          </cell>
        </row>
        <row r="157">
          <cell r="B157" t="str">
            <v>CO2</v>
          </cell>
          <cell r="C157" t="str">
            <v>VAR_fout</v>
          </cell>
          <cell r="D157" t="str">
            <v>D-SNGA</v>
          </cell>
          <cell r="E157">
            <v>1522.2122168548799</v>
          </cell>
          <cell r="F157">
            <v>1414.5065820494499</v>
          </cell>
          <cell r="G157">
            <v>1660.4724249875801</v>
          </cell>
          <cell r="H157">
            <v>1611.89655269787</v>
          </cell>
          <cell r="I157">
            <v>1613.1656136726001</v>
          </cell>
          <cell r="J157">
            <v>1568.52942539737</v>
          </cell>
          <cell r="K157">
            <v>1294.5739835404099</v>
          </cell>
          <cell r="L157">
            <v>386.93669401710099</v>
          </cell>
          <cell r="M157">
            <v>186.99087114188899</v>
          </cell>
          <cell r="N157">
            <v>92.200903777229996</v>
          </cell>
          <cell r="O157">
            <v>56.833552450862101</v>
          </cell>
          <cell r="P157">
            <v>36.283702806461903</v>
          </cell>
        </row>
        <row r="158">
          <cell r="B158" t="str">
            <v>CO2</v>
          </cell>
          <cell r="C158" t="str">
            <v>VAR_fout</v>
          </cell>
          <cell r="D158" t="str">
            <v>CO2compabroad</v>
          </cell>
          <cell r="H158">
            <v>-5945.3376634342503</v>
          </cell>
          <cell r="I158">
            <v>-6411.6672601010596</v>
          </cell>
          <cell r="J158">
            <v>-5920.9412772247097</v>
          </cell>
          <cell r="K158">
            <v>-5470.5567890783796</v>
          </cell>
          <cell r="L158">
            <v>-5000</v>
          </cell>
          <cell r="M158">
            <v>-4603.9825267187298</v>
          </cell>
          <cell r="N158">
            <v>-4207.9650591601103</v>
          </cell>
          <cell r="O158">
            <v>-3874.6795664947699</v>
          </cell>
          <cell r="P158">
            <v>-3541.3939425564799</v>
          </cell>
        </row>
        <row r="159">
          <cell r="B159" t="str">
            <v>CO2</v>
          </cell>
          <cell r="C159" t="str">
            <v>VAR_fout</v>
          </cell>
          <cell r="D159" t="str">
            <v>D-RNGA</v>
          </cell>
          <cell r="E159">
            <v>2651.3811254266702</v>
          </cell>
          <cell r="F159">
            <v>2731.80562770602</v>
          </cell>
          <cell r="G159">
            <v>2746.3335332400702</v>
          </cell>
          <cell r="H159">
            <v>2989.8110028483802</v>
          </cell>
          <cell r="I159">
            <v>2938.3687087473199</v>
          </cell>
          <cell r="J159">
            <v>2934.1216223327501</v>
          </cell>
          <cell r="K159">
            <v>2357.9852299341101</v>
          </cell>
          <cell r="L159">
            <v>1116.7482474242299</v>
          </cell>
          <cell r="M159">
            <v>321.08533503699198</v>
          </cell>
          <cell r="N159">
            <v>210.588796222036</v>
          </cell>
          <cell r="O159">
            <v>210.41062016934401</v>
          </cell>
          <cell r="P159">
            <v>143.82103678335699</v>
          </cell>
        </row>
        <row r="160">
          <cell r="B160" t="str">
            <v>CO2</v>
          </cell>
          <cell r="C160" t="str">
            <v>VAR_fout</v>
          </cell>
          <cell r="D160" t="str">
            <v>D-IHFO</v>
          </cell>
          <cell r="E160">
            <v>213.78076776292201</v>
          </cell>
          <cell r="F160">
            <v>189.54101312051901</v>
          </cell>
          <cell r="G160">
            <v>0.18684354473783299</v>
          </cell>
          <cell r="H160">
            <v>2.7480698789581901E-2</v>
          </cell>
          <cell r="I160">
            <v>1.85598969182896E-2</v>
          </cell>
          <cell r="J160">
            <v>0.10470846528414</v>
          </cell>
          <cell r="K160">
            <v>6.9484585292439102E-2</v>
          </cell>
        </row>
        <row r="161">
          <cell r="B161" t="str">
            <v>CO2</v>
          </cell>
          <cell r="C161" t="str">
            <v>VAR_fout</v>
          </cell>
          <cell r="D161" t="str">
            <v>SUP_WSTHTGBIOCCS</v>
          </cell>
          <cell r="J161">
            <v>-4.49020136756083E-3</v>
          </cell>
          <cell r="K161">
            <v>-6.5046571514022298E-3</v>
          </cell>
          <cell r="L161">
            <v>-4.4921649483225697E-2</v>
          </cell>
          <cell r="M161">
            <v>-3.7599472417035498E-2</v>
          </cell>
          <cell r="N161">
            <v>-3.05442309493099E-2</v>
          </cell>
          <cell r="O161">
            <v>-3.2167468431898799E-2</v>
          </cell>
          <cell r="P161">
            <v>-3.53715955433902E-2</v>
          </cell>
        </row>
        <row r="162">
          <cell r="B162" t="str">
            <v>CO2</v>
          </cell>
          <cell r="C162" t="str">
            <v>VAR_fout</v>
          </cell>
          <cell r="D162" t="str">
            <v>D-SLFO</v>
          </cell>
          <cell r="E162">
            <v>2267.7888318138398</v>
          </cell>
          <cell r="F162">
            <v>2001.1103553605999</v>
          </cell>
          <cell r="G162">
            <v>1858.9555123344401</v>
          </cell>
          <cell r="H162">
            <v>1452.3730595661</v>
          </cell>
          <cell r="I162">
            <v>1109.85664429801</v>
          </cell>
          <cell r="J162">
            <v>802.65173271162996</v>
          </cell>
          <cell r="K162">
            <v>415.26965908227999</v>
          </cell>
          <cell r="L162">
            <v>2.9247971521929102E-4</v>
          </cell>
          <cell r="M162">
            <v>1.66567608993194E-2</v>
          </cell>
          <cell r="N162">
            <v>2.6264353430505E-2</v>
          </cell>
          <cell r="O162">
            <v>1.8378752313710701E-2</v>
          </cell>
          <cell r="P162">
            <v>3.4101937026040197E-2</v>
          </cell>
        </row>
        <row r="163">
          <cell r="B163" t="str">
            <v>CO2</v>
          </cell>
          <cell r="C163" t="str">
            <v>VAR_fout</v>
          </cell>
          <cell r="D163" t="str">
            <v>D-RCOA</v>
          </cell>
          <cell r="E163">
            <v>9.2701837927107302</v>
          </cell>
          <cell r="F163">
            <v>9.2700696847131994</v>
          </cell>
          <cell r="G163">
            <v>0.13813896991305899</v>
          </cell>
          <cell r="H163">
            <v>8.5925490976393695E-2</v>
          </cell>
          <cell r="I163">
            <v>3.4045121873131003E-2</v>
          </cell>
        </row>
        <row r="164">
          <cell r="B164" t="str">
            <v>CO2</v>
          </cell>
          <cell r="C164" t="str">
            <v>VAR_fout</v>
          </cell>
          <cell r="D164" t="str">
            <v>ITOT-CHPWODCCS</v>
          </cell>
          <cell r="J164">
            <v>-729.68054410045795</v>
          </cell>
          <cell r="K164">
            <v>-1042.0614601562099</v>
          </cell>
          <cell r="L164">
            <v>-1212.8011533941301</v>
          </cell>
          <cell r="M164">
            <v>-1188.9270557075399</v>
          </cell>
          <cell r="N164">
            <v>-1212.80351808504</v>
          </cell>
          <cell r="O164">
            <v>-1206.30299299393</v>
          </cell>
          <cell r="P164">
            <v>-1212.8057064429199</v>
          </cell>
        </row>
        <row r="165">
          <cell r="B165" t="str">
            <v>CO2</v>
          </cell>
          <cell r="C165" t="str">
            <v>VAR_fout</v>
          </cell>
          <cell r="D165" t="str">
            <v>D-RLFO</v>
          </cell>
          <cell r="E165">
            <v>4514.4852864701998</v>
          </cell>
          <cell r="F165">
            <v>3846.52631303302</v>
          </cell>
          <cell r="G165">
            <v>3756.5637175613901</v>
          </cell>
          <cell r="H165">
            <v>3105.0875883529902</v>
          </cell>
          <cell r="I165">
            <v>1571.33356360825</v>
          </cell>
          <cell r="J165">
            <v>778.17893453613601</v>
          </cell>
          <cell r="K165">
            <v>479.89075027251698</v>
          </cell>
          <cell r="L165">
            <v>3.7054405425388502E-4</v>
          </cell>
          <cell r="M165">
            <v>1.6768787492783301E-2</v>
          </cell>
          <cell r="N165">
            <v>2.6790278611758801E-2</v>
          </cell>
          <cell r="O165">
            <v>1.85067278670057E-2</v>
          </cell>
          <cell r="P165">
            <v>3.4097792810037997E-2</v>
          </cell>
        </row>
        <row r="166">
          <cell r="B166" t="str">
            <v>CO2</v>
          </cell>
          <cell r="C166" t="str">
            <v>VAR_fout</v>
          </cell>
          <cell r="D166" t="str">
            <v>D-TGSL</v>
          </cell>
          <cell r="E166">
            <v>5886.3449165501597</v>
          </cell>
          <cell r="F166">
            <v>5605.58072928604</v>
          </cell>
          <cell r="G166">
            <v>5842.11176407327</v>
          </cell>
          <cell r="H166">
            <v>3569.0795517185802</v>
          </cell>
          <cell r="I166">
            <v>1607.0689304605301</v>
          </cell>
          <cell r="J166">
            <v>743.343301931258</v>
          </cell>
          <cell r="K166">
            <v>223.611639507674</v>
          </cell>
          <cell r="L166">
            <v>25.914762259541298</v>
          </cell>
          <cell r="M166">
            <v>16.994411349839201</v>
          </cell>
          <cell r="N166">
            <v>15.335068269571201</v>
          </cell>
          <cell r="O166">
            <v>13.983817164313299</v>
          </cell>
          <cell r="P166">
            <v>11.9268652801576</v>
          </cell>
        </row>
        <row r="167">
          <cell r="B167" t="str">
            <v>CO2</v>
          </cell>
          <cell r="C167" t="str">
            <v>VAR_fout</v>
          </cell>
          <cell r="D167" t="str">
            <v>EWOD-CCS</v>
          </cell>
          <cell r="J167">
            <v>-0.164642703086882</v>
          </cell>
          <cell r="K167">
            <v>-8.7130635816361295</v>
          </cell>
          <cell r="L167">
            <v>-181.68949004110399</v>
          </cell>
          <cell r="M167">
            <v>-194.14591885536601</v>
          </cell>
          <cell r="N167">
            <v>-194.93761413381401</v>
          </cell>
          <cell r="O167">
            <v>-194.971088998727</v>
          </cell>
          <cell r="P167">
            <v>-203.86737252493501</v>
          </cell>
        </row>
        <row r="168">
          <cell r="B168" t="str">
            <v>CO2</v>
          </cell>
          <cell r="C168" t="str">
            <v>VAR_fout</v>
          </cell>
          <cell r="D168" t="str">
            <v>ITOT-PROCESSCO2CCS</v>
          </cell>
          <cell r="J168">
            <v>-7.4232527756204605E-2</v>
          </cell>
          <cell r="K168">
            <v>-1035.2944847445699</v>
          </cell>
          <cell r="L168">
            <v>-1031.8861902057499</v>
          </cell>
          <cell r="M168">
            <v>-1031.89125750537</v>
          </cell>
          <cell r="N168">
            <v>-1031.8958592809299</v>
          </cell>
          <cell r="O168">
            <v>-1031.89737364861</v>
          </cell>
          <cell r="P168">
            <v>-1031.9002308459701</v>
          </cell>
        </row>
        <row r="169">
          <cell r="B169" t="str">
            <v>CO2</v>
          </cell>
          <cell r="C169" t="str">
            <v>VAR_fout</v>
          </cell>
          <cell r="D169" t="str">
            <v>D-IWST</v>
          </cell>
          <cell r="E169">
            <v>1068.12921236374</v>
          </cell>
          <cell r="F169">
            <v>1094.4821963290899</v>
          </cell>
          <cell r="G169">
            <v>1024.6413498577599</v>
          </cell>
          <cell r="H169">
            <v>1013.19794556382</v>
          </cell>
          <cell r="I169">
            <v>1001.75487027928</v>
          </cell>
          <cell r="J169">
            <v>996.69844387687499</v>
          </cell>
          <cell r="K169">
            <v>991.64190130947804</v>
          </cell>
          <cell r="L169">
            <v>986.58535509771298</v>
          </cell>
          <cell r="M169">
            <v>986.58521445500196</v>
          </cell>
          <cell r="N169">
            <v>986.58531750096904</v>
          </cell>
          <cell r="O169">
            <v>986.58529393756896</v>
          </cell>
          <cell r="P169">
            <v>986.58566584324399</v>
          </cell>
        </row>
        <row r="170">
          <cell r="B170" t="str">
            <v>CO2</v>
          </cell>
          <cell r="C170" t="str">
            <v>VAR_fout</v>
          </cell>
          <cell r="D170" t="str">
            <v>SUP_WODH2CCS</v>
          </cell>
          <cell r="L170">
            <v>-855.78036957214704</v>
          </cell>
          <cell r="M170">
            <v>-855.78791675302205</v>
          </cell>
          <cell r="N170">
            <v>-950.46933868994097</v>
          </cell>
          <cell r="O170">
            <v>-950.47232998363495</v>
          </cell>
          <cell r="P170">
            <v>-950.401156350218</v>
          </cell>
        </row>
        <row r="171">
          <cell r="B171" t="str">
            <v>CO2</v>
          </cell>
          <cell r="C171" t="str">
            <v>VAR_fout</v>
          </cell>
          <cell r="D171" t="str">
            <v>SUP_WODBIOCCS</v>
          </cell>
          <cell r="J171">
            <v>-2.3040398847984801E-2</v>
          </cell>
          <cell r="K171">
            <v>-3.34635521779965E-2</v>
          </cell>
          <cell r="L171">
            <v>-7.0997049682320998E-2</v>
          </cell>
          <cell r="M171">
            <v>-6.7357243621771298E-2</v>
          </cell>
          <cell r="N171">
            <v>-6.6281728318565603E-2</v>
          </cell>
          <cell r="O171">
            <v>-6.4378150462407996E-2</v>
          </cell>
          <cell r="P171">
            <v>-0.108794726130454</v>
          </cell>
        </row>
        <row r="172">
          <cell r="B172" t="str">
            <v>CO2</v>
          </cell>
          <cell r="C172" t="str">
            <v>VAR_fout</v>
          </cell>
          <cell r="D172" t="str">
            <v>SUP_NGAH2CCS</v>
          </cell>
          <cell r="L172">
            <v>-1.0025637100738101E-2</v>
          </cell>
          <cell r="M172">
            <v>-9.4522658457308097E-3</v>
          </cell>
          <cell r="N172">
            <v>-1.04238678293243E-2</v>
          </cell>
          <cell r="O172">
            <v>-1.40056916773546E-2</v>
          </cell>
          <cell r="P172">
            <v>-1.8272933653632299E-2</v>
          </cell>
        </row>
        <row r="173">
          <cell r="B173" t="str">
            <v>CO2</v>
          </cell>
          <cell r="C173" t="str">
            <v>VAR_fout</v>
          </cell>
          <cell r="D173" t="str">
            <v>CT_CWODETHCCS</v>
          </cell>
          <cell r="J173">
            <v>-2.2388789169702E-3</v>
          </cell>
          <cell r="K173">
            <v>-1.7348285235220899E-3</v>
          </cell>
          <cell r="L173">
            <v>-2.0067918565795698E-3</v>
          </cell>
          <cell r="M173">
            <v>-2.5614679872437902E-3</v>
          </cell>
          <cell r="N173">
            <v>-6.9125654407663504E-3</v>
          </cell>
          <cell r="O173">
            <v>-2.9574020691196402E-3</v>
          </cell>
          <cell r="P173">
            <v>-1.64432223673238E-2</v>
          </cell>
        </row>
        <row r="174">
          <cell r="B174" t="str">
            <v>CO2</v>
          </cell>
          <cell r="C174" t="str">
            <v>VAR_fout</v>
          </cell>
          <cell r="D174" t="str">
            <v>D-TKER</v>
          </cell>
          <cell r="E174">
            <v>80.695439868017502</v>
          </cell>
          <cell r="F174">
            <v>102.298484660602</v>
          </cell>
          <cell r="G174">
            <v>134.51937565288799</v>
          </cell>
          <cell r="H174">
            <v>186.49128383751699</v>
          </cell>
          <cell r="I174">
            <v>172.436973741435</v>
          </cell>
          <cell r="J174">
            <v>156.66533099154501</v>
          </cell>
          <cell r="K174">
            <v>140.213837229999</v>
          </cell>
          <cell r="L174">
            <v>2.4837983818208001E-5</v>
          </cell>
          <cell r="M174">
            <v>2.0625888119966199E-2</v>
          </cell>
          <cell r="N174">
            <v>3.4159287633281001E-2</v>
          </cell>
          <cell r="O174">
            <v>2.4910285554464701E-2</v>
          </cell>
          <cell r="P174">
            <v>5.1781992847039E-2</v>
          </cell>
        </row>
        <row r="175">
          <cell r="B175" t="str">
            <v>CO2</v>
          </cell>
          <cell r="C175" t="str">
            <v>VAR_fout</v>
          </cell>
          <cell r="D175" t="str">
            <v>D-INGA</v>
          </cell>
          <cell r="E175">
            <v>2101.6857524765201</v>
          </cell>
          <cell r="F175">
            <v>1760.6550271547601</v>
          </cell>
          <cell r="G175">
            <v>1822.1722764461001</v>
          </cell>
          <cell r="H175">
            <v>1358.3629461620401</v>
          </cell>
          <cell r="I175">
            <v>637.30697987425799</v>
          </cell>
          <cell r="J175">
            <v>634.94340563489197</v>
          </cell>
          <cell r="K175">
            <v>562.84805318767906</v>
          </cell>
          <cell r="L175">
            <v>123.54143318849999</v>
          </cell>
          <cell r="M175">
            <v>4.2759418676525697E-2</v>
          </cell>
          <cell r="N175">
            <v>5.4413588639644003E-2</v>
          </cell>
          <cell r="O175">
            <v>2.7658211143720898E-2</v>
          </cell>
          <cell r="P175">
            <v>1.5296856207755999E-2</v>
          </cell>
        </row>
        <row r="176">
          <cell r="B176" t="str">
            <v>CO2</v>
          </cell>
          <cell r="C176" t="str">
            <v>VAR_fout</v>
          </cell>
          <cell r="D176" t="str">
            <v>SUP_DAC</v>
          </cell>
          <cell r="J176">
            <v>-6.0579035652719299E-3</v>
          </cell>
          <cell r="K176">
            <v>-1.0588324219865299E-2</v>
          </cell>
          <cell r="L176">
            <v>-163.95731705006</v>
          </cell>
          <cell r="M176">
            <v>-350.13828238147698</v>
          </cell>
          <cell r="N176">
            <v>-1523.4615008360399</v>
          </cell>
          <cell r="O176">
            <v>-2221.79925540255</v>
          </cell>
          <cell r="P176">
            <v>-2938.2833514683198</v>
          </cell>
        </row>
        <row r="177">
          <cell r="B177" t="str">
            <v>CO2</v>
          </cell>
          <cell r="C177" t="str">
            <v>VAR_fout</v>
          </cell>
          <cell r="D177" t="str">
            <v>CT_CWODBDSCCS</v>
          </cell>
          <cell r="J177">
            <v>-1.8345342782472199E-2</v>
          </cell>
          <cell r="K177">
            <v>-3.3108698391185402E-2</v>
          </cell>
          <cell r="L177">
            <v>-604.36497136063201</v>
          </cell>
          <cell r="M177">
            <v>-693.36041006317498</v>
          </cell>
          <cell r="N177">
            <v>-604.366132955598</v>
          </cell>
          <cell r="O177">
            <v>-693.30039610826395</v>
          </cell>
          <cell r="P177">
            <v>-706.07844176798301</v>
          </cell>
        </row>
        <row r="178">
          <cell r="B178" t="str">
            <v>CO2</v>
          </cell>
          <cell r="C178" t="str">
            <v>VAR_fout</v>
          </cell>
          <cell r="D178" t="str">
            <v>D-EWST</v>
          </cell>
          <cell r="E178">
            <v>2266.2750762166402</v>
          </cell>
          <cell r="F178">
            <v>2235.4032356325501</v>
          </cell>
          <cell r="G178">
            <v>2268.7789068791299</v>
          </cell>
          <cell r="H178">
            <v>2238.5110167738299</v>
          </cell>
          <cell r="I178">
            <v>2240.4530378776799</v>
          </cell>
          <cell r="J178">
            <v>2288.75511621239</v>
          </cell>
          <cell r="K178">
            <v>2314.65861422954</v>
          </cell>
          <cell r="L178">
            <v>2340.56362792655</v>
          </cell>
          <cell r="M178">
            <v>2317.3897362726598</v>
          </cell>
          <cell r="N178">
            <v>2317.3900269016699</v>
          </cell>
          <cell r="O178">
            <v>2317.38981371001</v>
          </cell>
          <cell r="P178">
            <v>2317.3902326870498</v>
          </cell>
        </row>
        <row r="179">
          <cell r="B179" t="str">
            <v>CO2</v>
          </cell>
          <cell r="C179" t="str">
            <v>VAR_comnet</v>
          </cell>
          <cell r="D179" t="str">
            <v>-</v>
          </cell>
          <cell r="E179">
            <v>44198.841068260801</v>
          </cell>
          <cell r="F179">
            <v>41420.224716023797</v>
          </cell>
          <cell r="G179">
            <v>39550.238157396598</v>
          </cell>
          <cell r="H179">
            <v>27528.925523210601</v>
          </cell>
          <cell r="I179">
            <v>19270.255407082201</v>
          </cell>
          <cell r="J179">
            <v>13970.922835085499</v>
          </cell>
          <cell r="K179">
            <v>6985.4611849478997</v>
          </cell>
          <cell r="L179">
            <v>1.7697554284453799E-3</v>
          </cell>
          <cell r="M179">
            <v>-1000.0000220184299</v>
          </cell>
          <cell r="N179">
            <v>-1999.9989736651701</v>
          </cell>
          <cell r="O179">
            <v>-2500.00002717506</v>
          </cell>
          <cell r="P179">
            <v>-2999.9995849741899</v>
          </cell>
        </row>
        <row r="180">
          <cell r="B180" t="str">
            <v>CO2</v>
          </cell>
          <cell r="C180" t="str">
            <v>EQ_combalM</v>
          </cell>
          <cell r="D180" t="str">
            <v>-</v>
          </cell>
          <cell r="H180">
            <v>-0.11715214127554199</v>
          </cell>
          <cell r="I180">
            <v>-0.25168525402314401</v>
          </cell>
          <cell r="J180">
            <v>-0.268793588706005</v>
          </cell>
          <cell r="K180">
            <v>-0.54933209860492904</v>
          </cell>
          <cell r="L180">
            <v>-2.3034197269421099</v>
          </cell>
          <cell r="M180">
            <v>-1.1567230772410899</v>
          </cell>
          <cell r="N180">
            <v>-1.3719411737320999</v>
          </cell>
          <cell r="O180">
            <v>-1.40260527516643</v>
          </cell>
          <cell r="P180">
            <v>-1.3878071187519001</v>
          </cell>
        </row>
        <row r="181">
          <cell r="B181" t="str">
            <v>CO2_X</v>
          </cell>
          <cell r="C181" t="str">
            <v>VAR_fout</v>
          </cell>
          <cell r="D181" t="str">
            <v>D-CO2_O</v>
          </cell>
          <cell r="J181">
            <v>988.74772578585555</v>
          </cell>
          <cell r="K181">
            <v>4781.2886974149633</v>
          </cell>
          <cell r="L181">
            <v>6307.1965832373608</v>
          </cell>
          <cell r="M181">
            <v>6307.1985804910773</v>
          </cell>
          <cell r="N181">
            <v>6307.1986895878008</v>
          </cell>
          <cell r="O181">
            <v>6307.1989366839771</v>
          </cell>
          <cell r="P181">
            <v>6307.2045944234133</v>
          </cell>
        </row>
        <row r="182">
          <cell r="B182" t="str">
            <v>CO2_X</v>
          </cell>
          <cell r="C182" t="str">
            <v>VAR_fin</v>
          </cell>
          <cell r="D182" t="str">
            <v>CO2EXP</v>
          </cell>
          <cell r="J182">
            <v>988.74772578585555</v>
          </cell>
          <cell r="K182">
            <v>4781.2886974149633</v>
          </cell>
          <cell r="L182">
            <v>6307.1965832373608</v>
          </cell>
          <cell r="M182">
            <v>6307.1985804910773</v>
          </cell>
          <cell r="N182">
            <v>6307.1986895878008</v>
          </cell>
          <cell r="O182">
            <v>6307.1989366839771</v>
          </cell>
          <cell r="P182">
            <v>6307.2045944234133</v>
          </cell>
        </row>
        <row r="183">
          <cell r="B183" t="str">
            <v>CO2_X</v>
          </cell>
          <cell r="C183" t="str">
            <v>EQ_combalM</v>
          </cell>
          <cell r="D183" t="str">
            <v>-</v>
          </cell>
          <cell r="J183">
            <v>-11.135391297098611</v>
          </cell>
          <cell r="K183">
            <v>8.6489620930959763</v>
          </cell>
          <cell r="L183">
            <v>2.5868649433671171</v>
          </cell>
          <cell r="M183">
            <v>-6.8471819736371584</v>
          </cell>
          <cell r="N183">
            <v>-17.079581426814972</v>
          </cell>
          <cell r="O183">
            <v>-24.218638097756443</v>
          </cell>
          <cell r="P183">
            <v>-31.902498454765272</v>
          </cell>
        </row>
        <row r="184">
          <cell r="B184" t="str">
            <v>CO2seq</v>
          </cell>
          <cell r="C184" t="str">
            <v>VAR_fout</v>
          </cell>
          <cell r="D184" t="str">
            <v>CO2SINK</v>
          </cell>
          <cell r="J184">
            <v>833.33323886877974</v>
          </cell>
          <cell r="K184">
            <v>341.3455359522801</v>
          </cell>
          <cell r="L184">
            <v>722.22418551755686</v>
          </cell>
          <cell r="M184">
            <v>908.27913782513644</v>
          </cell>
          <cell r="N184">
            <v>2004.6833206256692</v>
          </cell>
          <cell r="O184">
            <v>2778.3466467520902</v>
          </cell>
          <cell r="P184">
            <v>3523.9635739574974</v>
          </cell>
        </row>
        <row r="185">
          <cell r="B185" t="str">
            <v>CO2seq</v>
          </cell>
          <cell r="C185" t="str">
            <v>VAR_comnet</v>
          </cell>
          <cell r="D185" t="str">
            <v>-</v>
          </cell>
          <cell r="J185">
            <v>833.33323886877974</v>
          </cell>
          <cell r="K185">
            <v>341.3455359522801</v>
          </cell>
          <cell r="L185">
            <v>722.22418551755686</v>
          </cell>
          <cell r="M185">
            <v>908.27913782513644</v>
          </cell>
          <cell r="N185">
            <v>2004.6833206256692</v>
          </cell>
          <cell r="O185">
            <v>2778.3466467520902</v>
          </cell>
          <cell r="P185">
            <v>3523.9635739574974</v>
          </cell>
        </row>
        <row r="186">
          <cell r="B186" t="str">
            <v>CO2_SECTOR</v>
          </cell>
          <cell r="C186" t="str">
            <v>VAR_fout</v>
          </cell>
          <cell r="D186" t="str">
            <v>CO2_IND</v>
          </cell>
          <cell r="E186">
            <v>6491.9246078610904</v>
          </cell>
          <cell r="F186">
            <v>6136.4465524611705</v>
          </cell>
          <cell r="G186">
            <v>5598.6083642770855</v>
          </cell>
          <cell r="H186">
            <v>4892.1006796653228</v>
          </cell>
          <cell r="I186">
            <v>4029.4061893707867</v>
          </cell>
          <cell r="J186">
            <v>3869.2353929028859</v>
          </cell>
          <cell r="K186">
            <v>3652.398142202901</v>
          </cell>
          <cell r="L186">
            <v>3173.9112031730147</v>
          </cell>
          <cell r="M186">
            <v>3050.4267234301142</v>
          </cell>
          <cell r="N186">
            <v>3050.4353301208871</v>
          </cell>
          <cell r="O186">
            <v>3050.406235177516</v>
          </cell>
          <cell r="P186">
            <v>3050.3773987873774</v>
          </cell>
        </row>
        <row r="187">
          <cell r="B187" t="str">
            <v>CO2_SECTOR</v>
          </cell>
          <cell r="C187" t="str">
            <v>VAR_fout</v>
          </cell>
          <cell r="D187" t="str">
            <v>CO2_RES</v>
          </cell>
          <cell r="E187">
            <v>7175.1365956895752</v>
          </cell>
          <cell r="F187">
            <v>6587.6020104237596</v>
          </cell>
          <cell r="G187">
            <v>6503.0353897713703</v>
          </cell>
          <cell r="H187">
            <v>6094.9845166923506</v>
          </cell>
          <cell r="I187">
            <v>4509.7363174774437</v>
          </cell>
          <cell r="J187">
            <v>3712.3005568688855</v>
          </cell>
          <cell r="K187">
            <v>2837.8759802066197</v>
          </cell>
          <cell r="L187">
            <v>1116.7486179682805</v>
          </cell>
          <cell r="M187">
            <v>321.10210382448588</v>
          </cell>
          <cell r="N187">
            <v>210.61558650064782</v>
          </cell>
          <cell r="O187">
            <v>210.42912689721109</v>
          </cell>
          <cell r="P187">
            <v>143.85513457616668</v>
          </cell>
        </row>
        <row r="188">
          <cell r="B188" t="str">
            <v>CO2_SECTOR</v>
          </cell>
          <cell r="C188" t="str">
            <v>VAR_fout</v>
          </cell>
          <cell r="D188" t="str">
            <v>CO2_TRA</v>
          </cell>
          <cell r="E188">
            <v>14668.266561480294</v>
          </cell>
          <cell r="F188">
            <v>13907.153822670058</v>
          </cell>
          <cell r="G188">
            <v>13005.924453710684</v>
          </cell>
          <cell r="H188">
            <v>8388.2347639816762</v>
          </cell>
          <cell r="I188">
            <v>4463.0088548237745</v>
          </cell>
          <cell r="J188">
            <v>2680.8021435698665</v>
          </cell>
          <cell r="K188">
            <v>1141.2311924929061</v>
          </cell>
          <cell r="L188">
            <v>26.01136508252122</v>
          </cell>
          <cell r="M188">
            <v>17.077539666259092</v>
          </cell>
          <cell r="N188">
            <v>15.475702637677909</v>
          </cell>
          <cell r="O188">
            <v>14.09045982671382</v>
          </cell>
          <cell r="P188">
            <v>12.222080785905577</v>
          </cell>
        </row>
        <row r="189">
          <cell r="B189" t="str">
            <v>CO2_SECTOR</v>
          </cell>
          <cell r="C189" t="str">
            <v>VAR_fout</v>
          </cell>
          <cell r="D189" t="str">
            <v>CO2_ELC</v>
          </cell>
          <cell r="E189">
            <v>2603.7384184142657</v>
          </cell>
          <cell r="F189">
            <v>2355.7371030600257</v>
          </cell>
          <cell r="G189">
            <v>2357.5232274850509</v>
          </cell>
          <cell r="H189">
            <v>2243.4442434992397</v>
          </cell>
          <cell r="I189">
            <v>2240.6442854831112</v>
          </cell>
          <cell r="J189">
            <v>2326.0065580547221</v>
          </cell>
          <cell r="K189">
            <v>2352.0973343644296</v>
          </cell>
          <cell r="L189">
            <v>2340.5841823484197</v>
          </cell>
          <cell r="M189">
            <v>2317.8406029327211</v>
          </cell>
          <cell r="N189">
            <v>2317.8009623532002</v>
          </cell>
          <cell r="O189">
            <v>2317.6859365429145</v>
          </cell>
          <cell r="P189">
            <v>2317.9482024814306</v>
          </cell>
        </row>
        <row r="190">
          <cell r="B190" t="str">
            <v>CO2_SECTOR</v>
          </cell>
          <cell r="C190" t="str">
            <v>VAR_fout</v>
          </cell>
          <cell r="D190" t="str">
            <v>CO2_SER</v>
          </cell>
          <cell r="E190">
            <v>3790.0010486687206</v>
          </cell>
          <cell r="F190">
            <v>3415.6169374100477</v>
          </cell>
          <cell r="G190">
            <v>3519.4279373220174</v>
          </cell>
          <cell r="H190">
            <v>3064.2696122639745</v>
          </cell>
          <cell r="I190">
            <v>2723.0222579706096</v>
          </cell>
          <cell r="J190">
            <v>2371.1811581090033</v>
          </cell>
          <cell r="K190">
            <v>1709.8436426226883</v>
          </cell>
          <cell r="L190">
            <v>386.93698649681596</v>
          </cell>
          <cell r="M190">
            <v>187.00752790278804</v>
          </cell>
          <cell r="N190">
            <v>92.227168130660445</v>
          </cell>
          <cell r="O190">
            <v>56.851931203175752</v>
          </cell>
          <cell r="P190">
            <v>36.317804743487898</v>
          </cell>
        </row>
        <row r="191">
          <cell r="B191" t="str">
            <v>CO2_SECTOR</v>
          </cell>
          <cell r="C191" t="str">
            <v>VAR_fout</v>
          </cell>
          <cell r="D191" t="str">
            <v>CO2_ELCCCS</v>
          </cell>
          <cell r="E191">
            <v>2603.7384184142657</v>
          </cell>
          <cell r="F191">
            <v>2355.7371030600257</v>
          </cell>
          <cell r="G191">
            <v>2357.5232274850509</v>
          </cell>
          <cell r="H191">
            <v>2243.4442434992397</v>
          </cell>
          <cell r="I191">
            <v>2240.6442854831112</v>
          </cell>
          <cell r="J191">
            <v>1250.890577151506</v>
          </cell>
          <cell r="K191">
            <v>91.930292156203251</v>
          </cell>
          <cell r="L191">
            <v>-92.960919355800584</v>
          </cell>
          <cell r="M191">
            <v>-109.82205751274057</v>
          </cell>
          <cell r="N191">
            <v>-111.60656035335336</v>
          </cell>
          <cell r="O191">
            <v>-111.5650745929857</v>
          </cell>
          <cell r="P191">
            <v>-120.00555495334144</v>
          </cell>
        </row>
        <row r="192">
          <cell r="B192" t="str">
            <v>CO2_SECTOR</v>
          </cell>
          <cell r="C192" t="str">
            <v>VAR_fout</v>
          </cell>
          <cell r="D192" t="str">
            <v>CO2_H2CCS</v>
          </cell>
          <cell r="J192">
            <v>-4.742056037061413E-2</v>
          </cell>
          <cell r="K192">
            <v>-7.2935302341630051E-2</v>
          </cell>
          <cell r="L192">
            <v>-1460.2722090095317</v>
          </cell>
          <cell r="M192">
            <v>-1549.2647170345629</v>
          </cell>
          <cell r="N192">
            <v>-1554.9469297798878</v>
          </cell>
          <cell r="O192">
            <v>-1643.8843751257334</v>
          </cell>
          <cell r="P192">
            <v>-1656.6547204265914</v>
          </cell>
        </row>
        <row r="193">
          <cell r="B193" t="str">
            <v>CO2_SECTOR</v>
          </cell>
          <cell r="C193" t="str">
            <v>VAR_fout</v>
          </cell>
          <cell r="D193" t="str">
            <v>CO2_INDCCS</v>
          </cell>
          <cell r="E193">
            <v>6491.9246078610904</v>
          </cell>
          <cell r="F193">
            <v>6136.4465524611705</v>
          </cell>
          <cell r="G193">
            <v>5598.6083642770855</v>
          </cell>
          <cell r="H193">
            <v>4892.0920457480206</v>
          </cell>
          <cell r="I193">
            <v>4029.4184764821384</v>
          </cell>
          <cell r="J193">
            <v>3105.6177793941833</v>
          </cell>
          <cell r="K193">
            <v>783.06026864385728</v>
          </cell>
          <cell r="L193">
            <v>176.11535052594931</v>
          </cell>
          <cell r="M193">
            <v>76.641478085416693</v>
          </cell>
          <cell r="N193">
            <v>68.277272160310218</v>
          </cell>
          <cell r="O193">
            <v>59.173492441299395</v>
          </cell>
          <cell r="P193">
            <v>52.588542755685765</v>
          </cell>
        </row>
        <row r="194">
          <cell r="B194" t="str">
            <v>CO2_SECTOR</v>
          </cell>
          <cell r="C194" t="str">
            <v>VAR_comnet</v>
          </cell>
          <cell r="D194" t="str">
            <v>-</v>
          </cell>
          <cell r="E194">
            <v>43824.730258389318</v>
          </cell>
          <cell r="F194">
            <v>40894.740081546275</v>
          </cell>
          <cell r="G194">
            <v>38940.650964328386</v>
          </cell>
          <cell r="H194">
            <v>31818.570105349827</v>
          </cell>
          <cell r="I194">
            <v>24235.880667090976</v>
          </cell>
          <cell r="J194">
            <v>19315.986745490703</v>
          </cell>
          <cell r="K194">
            <v>12568.363917387267</v>
          </cell>
          <cell r="L194">
            <v>5667.0745772296696</v>
          </cell>
          <cell r="M194">
            <v>4311.0092012944842</v>
          </cell>
          <cell r="N194">
            <v>4088.2785317701419</v>
          </cell>
          <cell r="O194">
            <v>3953.1877323701128</v>
          </cell>
          <cell r="P194">
            <v>3836.6488887501223</v>
          </cell>
        </row>
        <row r="195">
          <cell r="B195" t="str">
            <v>CO2SC</v>
          </cell>
          <cell r="C195" t="str">
            <v>VAR_fout</v>
          </cell>
          <cell r="D195" t="str">
            <v>CO2S1</v>
          </cell>
          <cell r="E195">
            <v>6307.1990227535098</v>
          </cell>
          <cell r="F195">
            <v>6307.1990227535098</v>
          </cell>
          <cell r="G195">
            <v>6307.1990227535098</v>
          </cell>
          <cell r="H195">
            <v>6307.1990227535098</v>
          </cell>
          <cell r="I195">
            <v>6307.1990227535098</v>
          </cell>
          <cell r="J195">
            <v>6307.1990227535098</v>
          </cell>
          <cell r="K195">
            <v>6307.1990227535098</v>
          </cell>
          <cell r="L195">
            <v>6307.1990227535098</v>
          </cell>
          <cell r="M195">
            <v>6307.1990227535098</v>
          </cell>
          <cell r="N195">
            <v>6307.1990227535098</v>
          </cell>
          <cell r="O195">
            <v>6307.1990227535098</v>
          </cell>
          <cell r="P195">
            <v>6307.1990227535098</v>
          </cell>
        </row>
        <row r="196">
          <cell r="B196" t="str">
            <v>CO2SC</v>
          </cell>
          <cell r="C196" t="str">
            <v>VAR_fout</v>
          </cell>
          <cell r="D196" t="str">
            <v>CO2S2</v>
          </cell>
          <cell r="K196">
            <v>5.1799238123186001E-5</v>
          </cell>
          <cell r="L196">
            <v>2.2590009096141401E-4</v>
          </cell>
          <cell r="M196">
            <v>1.46016695112291E-4</v>
          </cell>
          <cell r="N196">
            <v>3.5133545096890402E-4</v>
          </cell>
          <cell r="O196">
            <v>2.9392455737095699E-4</v>
          </cell>
          <cell r="P196">
            <v>6.0169965298808702E-3</v>
          </cell>
        </row>
        <row r="197">
          <cell r="B197" t="str">
            <v>CO2SC</v>
          </cell>
          <cell r="C197" t="str">
            <v>VAR_fin</v>
          </cell>
          <cell r="D197" t="str">
            <v>CO2EXP</v>
          </cell>
          <cell r="J197">
            <v>988.74772578585703</v>
          </cell>
          <cell r="K197">
            <v>4781.2886974149696</v>
          </cell>
          <cell r="L197">
            <v>6307.1965832373598</v>
          </cell>
          <cell r="M197">
            <v>6307.1985804910701</v>
          </cell>
          <cell r="N197">
            <v>6307.1986895877799</v>
          </cell>
          <cell r="O197">
            <v>6307.1989366839598</v>
          </cell>
          <cell r="P197">
            <v>6307.2045944234296</v>
          </cell>
        </row>
        <row r="198">
          <cell r="B198" t="str">
            <v>CO2SC</v>
          </cell>
          <cell r="C198" t="str">
            <v>EQ_combalM</v>
          </cell>
          <cell r="D198" t="str">
            <v>-</v>
          </cell>
          <cell r="K198">
            <v>-1.9165275835169401E-7</v>
          </cell>
          <cell r="L198">
            <v>1.77519830517976E-2</v>
          </cell>
          <cell r="M198">
            <v>3.96024718538312E-2</v>
          </cell>
          <cell r="N198">
            <v>6.7365001288989895E-2</v>
          </cell>
          <cell r="O198">
            <v>9.5803489445506401E-2</v>
          </cell>
          <cell r="P198">
            <v>0.124880696786331</v>
          </cell>
        </row>
        <row r="199">
          <cell r="B199" t="str">
            <v>CO2P</v>
          </cell>
          <cell r="C199" t="str">
            <v>VAR_fout</v>
          </cell>
          <cell r="D199" t="str">
            <v>ITOT-PROCESSCO2</v>
          </cell>
          <cell r="E199">
            <v>2089.34680048464</v>
          </cell>
          <cell r="F199">
            <v>2111.0131698740802</v>
          </cell>
          <cell r="G199">
            <v>2102.26947106126</v>
          </cell>
          <cell r="H199">
            <v>2093.6575443043944</v>
          </cell>
          <cell r="I199">
            <v>2085.5355698396784</v>
          </cell>
          <cell r="J199">
            <v>2077.4193409353743</v>
          </cell>
          <cell r="K199">
            <v>2070.5827329358326</v>
          </cell>
          <cell r="L199">
            <v>2063.7517598073368</v>
          </cell>
          <cell r="M199">
            <v>2063.7521622222284</v>
          </cell>
          <cell r="N199">
            <v>2063.7507712519987</v>
          </cell>
          <cell r="O199">
            <v>2063.7514001300046</v>
          </cell>
          <cell r="P199">
            <v>2063.7526390961402</v>
          </cell>
        </row>
        <row r="200">
          <cell r="B200" t="str">
            <v>CO2P</v>
          </cell>
          <cell r="C200" t="str">
            <v>VAR_comnet</v>
          </cell>
          <cell r="D200" t="str">
            <v>-</v>
          </cell>
          <cell r="E200">
            <v>2089.34680048464</v>
          </cell>
          <cell r="F200">
            <v>2111.0131698740802</v>
          </cell>
          <cell r="G200">
            <v>2102.26947106126</v>
          </cell>
          <cell r="H200">
            <v>2093.6575443043944</v>
          </cell>
          <cell r="I200">
            <v>2085.5355698396784</v>
          </cell>
          <cell r="J200">
            <v>2077.4193409353743</v>
          </cell>
          <cell r="K200">
            <v>2070.5827329358326</v>
          </cell>
          <cell r="L200">
            <v>2063.7517598073368</v>
          </cell>
          <cell r="M200">
            <v>2063.7521622222284</v>
          </cell>
          <cell r="N200">
            <v>2063.7507712519987</v>
          </cell>
          <cell r="O200">
            <v>2063.7514001300046</v>
          </cell>
          <cell r="P200">
            <v>2063.7526390961402</v>
          </cell>
        </row>
        <row r="201">
          <cell r="B201" t="str">
            <v>CO2_E</v>
          </cell>
          <cell r="C201" t="str">
            <v>VAR_fout</v>
          </cell>
          <cell r="D201" t="str">
            <v>EWSTINCCS</v>
          </cell>
          <cell r="J201">
            <v>548.768416539246</v>
          </cell>
          <cell r="K201">
            <v>1184.3224514825299</v>
          </cell>
          <cell r="L201">
            <v>1220.0792749592399</v>
          </cell>
          <cell r="M201">
            <v>1207.99983341346</v>
          </cell>
          <cell r="N201">
            <v>1207.99950445378</v>
          </cell>
          <cell r="O201">
            <v>1207.9992555341601</v>
          </cell>
          <cell r="P201">
            <v>1207.99950113675</v>
          </cell>
        </row>
        <row r="202">
          <cell r="B202" t="str">
            <v>CO2_E</v>
          </cell>
          <cell r="C202" t="str">
            <v>VAR_fout</v>
          </cell>
          <cell r="D202" t="str">
            <v>ENGA-CCS</v>
          </cell>
          <cell r="K202">
            <v>2.1132680442985702E-3</v>
          </cell>
          <cell r="L202">
            <v>3.6204315956341201E-2</v>
          </cell>
          <cell r="M202">
            <v>4.4847297840449398</v>
          </cell>
          <cell r="N202">
            <v>5.5811334297949999</v>
          </cell>
          <cell r="O202">
            <v>5.3748701619705299</v>
          </cell>
          <cell r="P202">
            <v>5.1834760793248904</v>
          </cell>
        </row>
        <row r="203">
          <cell r="B203" t="str">
            <v>CO2_E</v>
          </cell>
          <cell r="C203" t="str">
            <v>VAR_fout</v>
          </cell>
          <cell r="D203" t="str">
            <v>CHPWSTCCS</v>
          </cell>
          <cell r="J203">
            <v>636.86795331092799</v>
          </cell>
          <cell r="K203">
            <v>1282.16454221662</v>
          </cell>
          <cell r="L203">
            <v>1235.3910331223999</v>
          </cell>
          <cell r="M203">
            <v>1223.1594494645301</v>
          </cell>
          <cell r="N203">
            <v>1223.1596209593399</v>
          </cell>
          <cell r="O203">
            <v>1223.1591020445601</v>
          </cell>
          <cell r="P203">
            <v>1223.1596811455699</v>
          </cell>
        </row>
        <row r="204">
          <cell r="B204" t="str">
            <v>CO2_E</v>
          </cell>
          <cell r="C204" t="str">
            <v>VAR_fout</v>
          </cell>
          <cell r="D204" t="str">
            <v>HPLNGA</v>
          </cell>
          <cell r="E204">
            <v>114.383934613105</v>
          </cell>
          <cell r="F204">
            <v>103.536889961849</v>
          </cell>
          <cell r="G204">
            <v>102.87191094337</v>
          </cell>
        </row>
        <row r="205">
          <cell r="B205" t="str">
            <v>CO2_E</v>
          </cell>
          <cell r="C205" t="str">
            <v>VAR_fout</v>
          </cell>
          <cell r="D205" t="str">
            <v>CHPWST</v>
          </cell>
          <cell r="E205">
            <v>2843.2567098303002</v>
          </cell>
          <cell r="F205">
            <v>2574.9231924260998</v>
          </cell>
          <cell r="G205">
            <v>2613.3579433775299</v>
          </cell>
          <cell r="H205">
            <v>2556.3784814363898</v>
          </cell>
          <cell r="I205">
            <v>2535.9316883864099</v>
          </cell>
          <cell r="J205">
            <v>1902.0422316891199</v>
          </cell>
          <cell r="K205">
            <v>989.00825875942496</v>
          </cell>
          <cell r="L205">
            <v>1005.49357936217</v>
          </cell>
          <cell r="M205">
            <v>995.53906229531106</v>
          </cell>
          <cell r="N205">
            <v>995.53793056632605</v>
          </cell>
          <cell r="O205">
            <v>995.53800195163797</v>
          </cell>
          <cell r="P205">
            <v>995.53863503595505</v>
          </cell>
        </row>
        <row r="206">
          <cell r="B206" t="str">
            <v>CO2_E</v>
          </cell>
          <cell r="C206" t="str">
            <v>VAR_fout</v>
          </cell>
          <cell r="D206" t="str">
            <v>CHPNGA</v>
          </cell>
          <cell r="E206">
            <v>207.32823960085301</v>
          </cell>
          <cell r="F206">
            <v>6.0462977370916701E-2</v>
          </cell>
          <cell r="G206">
            <v>0.31457317433203802</v>
          </cell>
          <cell r="M206">
            <v>7.11078003253671E-3</v>
          </cell>
          <cell r="N206">
            <v>9.0867720215420597E-3</v>
          </cell>
          <cell r="O206">
            <v>8.2050320724378605E-3</v>
          </cell>
          <cell r="P206">
            <v>1.6388877310777698E-2</v>
          </cell>
        </row>
        <row r="207">
          <cell r="B207" t="str">
            <v>CO2_E</v>
          </cell>
          <cell r="C207" t="str">
            <v>VAR_fout</v>
          </cell>
          <cell r="D207" t="str">
            <v>EWSTINC</v>
          </cell>
          <cell r="E207">
            <v>1689.2934426029799</v>
          </cell>
          <cell r="F207">
            <v>1895.88393754699</v>
          </cell>
          <cell r="G207">
            <v>1924.20029248693</v>
          </cell>
          <cell r="H207">
            <v>1920.6433173279099</v>
          </cell>
          <cell r="I207">
            <v>1944.97463222185</v>
          </cell>
          <cell r="J207">
            <v>1489.8355752140001</v>
          </cell>
          <cell r="K207">
            <v>1173.8263824575299</v>
          </cell>
          <cell r="L207">
            <v>1220.1662375001499</v>
          </cell>
          <cell r="M207">
            <v>1208.08504322164</v>
          </cell>
          <cell r="N207">
            <v>1208.08561543678</v>
          </cell>
          <cell r="O207">
            <v>1208.0850970363001</v>
          </cell>
          <cell r="P207">
            <v>1208.0852300178999</v>
          </cell>
        </row>
        <row r="208">
          <cell r="B208" t="str">
            <v>CO2_E</v>
          </cell>
          <cell r="C208" t="str">
            <v>VAR_fout</v>
          </cell>
          <cell r="D208" t="str">
            <v>ENGA-GTCC</v>
          </cell>
          <cell r="J208">
            <v>2.0879068049608298E-3</v>
          </cell>
          <cell r="K208">
            <v>2.0515687167056299E-3</v>
          </cell>
          <cell r="L208">
            <v>3.15216878495269E-2</v>
          </cell>
          <cell r="M208">
            <v>0.19986220555560499</v>
          </cell>
          <cell r="N208">
            <v>0.17571607366332301</v>
          </cell>
          <cell r="O208">
            <v>0.189889625612567</v>
          </cell>
          <cell r="P208">
            <v>0.30466348083911299</v>
          </cell>
        </row>
        <row r="209">
          <cell r="B209" t="str">
            <v>CO2_E</v>
          </cell>
          <cell r="C209" t="str">
            <v>VAR_fout</v>
          </cell>
          <cell r="D209" t="str">
            <v>HPLOIL</v>
          </cell>
          <cell r="E209">
            <v>15.877133118231701</v>
          </cell>
          <cell r="F209">
            <v>16.033104198915598</v>
          </cell>
          <cell r="G209">
            <v>4.5440350631961604</v>
          </cell>
          <cell r="H209">
            <v>4.5811285158072996</v>
          </cell>
          <cell r="I209">
            <v>5.0675442618808901E-2</v>
          </cell>
          <cell r="J209">
            <v>5.7592908370724099E-3</v>
          </cell>
          <cell r="K209">
            <v>2.6965042206276799E-2</v>
          </cell>
          <cell r="L209">
            <v>1.0810187793160101E-2</v>
          </cell>
          <cell r="M209">
            <v>1.2972710926103801E-3</v>
          </cell>
          <cell r="N209">
            <v>1.0804646741378199E-3</v>
          </cell>
          <cell r="O209">
            <v>1.1958736461142E-3</v>
          </cell>
          <cell r="P209">
            <v>1.0531067785087499E-3</v>
          </cell>
        </row>
        <row r="210">
          <cell r="B210" t="str">
            <v>CO2_E</v>
          </cell>
          <cell r="C210" t="str">
            <v>VAR_fout</v>
          </cell>
          <cell r="D210" t="str">
            <v>EOIL-ENG</v>
          </cell>
          <cell r="E210">
            <v>8.7085191613186002</v>
          </cell>
          <cell r="F210">
            <v>4.6093114191043498E-2</v>
          </cell>
          <cell r="G210">
            <v>0.53174911556702598</v>
          </cell>
          <cell r="H210">
            <v>8.6266172751996703E-2</v>
          </cell>
          <cell r="I210">
            <v>6.4265867341628202E-2</v>
          </cell>
          <cell r="J210">
            <v>36.159767000384797</v>
          </cell>
          <cell r="K210">
            <v>36.5050501939781</v>
          </cell>
          <cell r="L210">
            <v>6.14123690988748E-3</v>
          </cell>
          <cell r="M210">
            <v>0.35060351227861802</v>
          </cell>
          <cell r="N210">
            <v>0.30553767153869099</v>
          </cell>
          <cell r="O210">
            <v>0.194755441971385</v>
          </cell>
          <cell r="P210">
            <v>0.433235004694841</v>
          </cell>
        </row>
        <row r="211">
          <cell r="B211" t="str">
            <v>CO2_E</v>
          </cell>
          <cell r="C211" t="str">
            <v>VAR_fout</v>
          </cell>
          <cell r="D211" t="str">
            <v>ENGA-GTOC</v>
          </cell>
          <cell r="J211">
            <v>1.76144096014068E-3</v>
          </cell>
          <cell r="K211">
            <v>7.8606449896553702E-4</v>
          </cell>
          <cell r="L211">
            <v>6.12769667685959</v>
          </cell>
          <cell r="M211">
            <v>1.62641701598472</v>
          </cell>
          <cell r="N211">
            <v>0.55311679733692698</v>
          </cell>
          <cell r="O211">
            <v>0.74846555167379303</v>
          </cell>
          <cell r="P211">
            <v>0.87843028378037002</v>
          </cell>
        </row>
        <row r="212">
          <cell r="B212" t="str">
            <v>CO2_E</v>
          </cell>
          <cell r="C212" t="str">
            <v>VAR_fout</v>
          </cell>
          <cell r="D212" t="str">
            <v>CHPOIL</v>
          </cell>
          <cell r="E212">
            <v>1.5288224103877099</v>
          </cell>
          <cell r="F212">
            <v>5.3647395379648098E-2</v>
          </cell>
          <cell r="G212">
            <v>0.535511727394272</v>
          </cell>
          <cell r="H212">
            <v>0.183577502457453</v>
          </cell>
          <cell r="I212">
            <v>7.3304337827203803E-2</v>
          </cell>
          <cell r="J212">
            <v>0.46395015762753899</v>
          </cell>
          <cell r="K212">
            <v>0.28430455886459899</v>
          </cell>
          <cell r="L212">
            <v>5.3767996673665499E-3</v>
          </cell>
          <cell r="M212">
            <v>9.1887613276305097E-2</v>
          </cell>
          <cell r="N212">
            <v>9.7993913968451501E-2</v>
          </cell>
          <cell r="O212">
            <v>9.6292677515699504E-2</v>
          </cell>
          <cell r="P212">
            <v>0.11557465651545</v>
          </cell>
        </row>
        <row r="213">
          <cell r="B213" t="str">
            <v>CO2_E</v>
          </cell>
          <cell r="C213" t="str">
            <v>VAR_comnet</v>
          </cell>
          <cell r="D213" t="str">
            <v>-</v>
          </cell>
          <cell r="E213">
            <v>4880.37680133717</v>
          </cell>
          <cell r="F213">
            <v>4590.5373276207902</v>
          </cell>
          <cell r="G213">
            <v>4646.3560158883201</v>
          </cell>
          <cell r="H213">
            <v>4481.8727709553104</v>
          </cell>
          <cell r="I213">
            <v>4481.0945662560398</v>
          </cell>
          <cell r="J213">
            <v>4614.1475025499003</v>
          </cell>
          <cell r="K213">
            <v>4666.1429056124098</v>
          </cell>
          <cell r="L213">
            <v>4687.34787584899</v>
          </cell>
          <cell r="M213">
            <v>4641.5452965772001</v>
          </cell>
          <cell r="N213">
            <v>4641.5063365392298</v>
          </cell>
          <cell r="O213">
            <v>4641.3951309311096</v>
          </cell>
          <cell r="P213">
            <v>4641.7158688254203</v>
          </cell>
        </row>
        <row r="214">
          <cell r="B214" t="str">
            <v>CO2_I</v>
          </cell>
          <cell r="C214" t="str">
            <v>VAR_fout</v>
          </cell>
          <cell r="D214" t="str">
            <v>ITOT-CHPNGA</v>
          </cell>
          <cell r="E214">
            <v>108.256830451124</v>
          </cell>
          <cell r="F214">
            <v>66.657979824550097</v>
          </cell>
          <cell r="G214">
            <v>8.5348611834049901</v>
          </cell>
          <cell r="H214">
            <v>50.558836433494697</v>
          </cell>
          <cell r="I214">
            <v>27.588923312138199</v>
          </cell>
          <cell r="J214">
            <v>104.11536410187399</v>
          </cell>
          <cell r="K214">
            <v>67.012479262989402</v>
          </cell>
          <cell r="L214">
            <v>67.059751362189701</v>
          </cell>
          <cell r="M214">
            <v>67.034368908988696</v>
          </cell>
          <cell r="N214">
            <v>39.371701155791001</v>
          </cell>
          <cell r="O214">
            <v>66.899261624633994</v>
          </cell>
          <cell r="P214">
            <v>66.977935027137306</v>
          </cell>
        </row>
        <row r="215">
          <cell r="B215" t="str">
            <v>CO2_I</v>
          </cell>
          <cell r="C215" t="str">
            <v>VAR_fout</v>
          </cell>
          <cell r="D215" t="str">
            <v>ITOT-SWHNGABR</v>
          </cell>
          <cell r="E215">
            <v>2005.153400808</v>
          </cell>
          <cell r="F215">
            <v>1688.38886356988</v>
          </cell>
          <cell r="G215">
            <v>1934.1391019089499</v>
          </cell>
          <cell r="H215">
            <v>1451.00917179869</v>
          </cell>
          <cell r="I215">
            <v>755.134365963552</v>
          </cell>
          <cell r="J215">
            <v>608.62684556114095</v>
          </cell>
          <cell r="K215">
            <v>496.67792844423002</v>
          </cell>
          <cell r="L215">
            <v>123.376863898943</v>
          </cell>
          <cell r="M215">
            <v>0.182743935378473</v>
          </cell>
          <cell r="N215">
            <v>82.482863526449606</v>
          </cell>
          <cell r="O215">
            <v>37.305702363722297</v>
          </cell>
          <cell r="P215">
            <v>37.128711836646197</v>
          </cell>
        </row>
        <row r="216">
          <cell r="B216" t="str">
            <v>CO2_I</v>
          </cell>
          <cell r="C216" t="str">
            <v>VAR_fout</v>
          </cell>
          <cell r="D216" t="str">
            <v>ITOT-CHPWSTCCS</v>
          </cell>
          <cell r="J216">
            <v>43.589218720720602</v>
          </cell>
          <cell r="K216">
            <v>991.10935509723299</v>
          </cell>
          <cell r="L216">
            <v>986.45947917892101</v>
          </cell>
          <cell r="M216">
            <v>986.32369125987395</v>
          </cell>
          <cell r="N216">
            <v>986.40797912932601</v>
          </cell>
          <cell r="O216">
            <v>986.35903034243995</v>
          </cell>
          <cell r="P216">
            <v>986.48747999681996</v>
          </cell>
        </row>
        <row r="217">
          <cell r="B217" t="str">
            <v>CO2_I</v>
          </cell>
          <cell r="C217" t="str">
            <v>VAR_fout</v>
          </cell>
          <cell r="D217" t="str">
            <v>ITOT-SWHLFOBR</v>
          </cell>
          <cell r="E217">
            <v>655.76912919078904</v>
          </cell>
          <cell r="F217">
            <v>597.31632263444499</v>
          </cell>
          <cell r="G217">
            <v>589.70427946062603</v>
          </cell>
          <cell r="H217">
            <v>476.68210138754898</v>
          </cell>
          <cell r="I217">
            <v>356.604318972378</v>
          </cell>
          <cell r="J217">
            <v>262.11797367249898</v>
          </cell>
          <cell r="K217">
            <v>131.56466737969001</v>
          </cell>
          <cell r="L217">
            <v>104.822914178142</v>
          </cell>
          <cell r="M217">
            <v>102.92256146866001</v>
          </cell>
          <cell r="N217">
            <v>102.922204224962</v>
          </cell>
          <cell r="O217">
            <v>56.880726060680203</v>
          </cell>
          <cell r="P217">
            <v>56.873585977644701</v>
          </cell>
        </row>
        <row r="218">
          <cell r="B218" t="str">
            <v>CO2_I</v>
          </cell>
          <cell r="C218" t="str">
            <v>VAR_fout</v>
          </cell>
          <cell r="D218" t="str">
            <v>ITOT-CHPNGACCS</v>
          </cell>
          <cell r="J218">
            <v>0.66988014866540901</v>
          </cell>
          <cell r="K218">
            <v>42.6926349828152</v>
          </cell>
          <cell r="L218">
            <v>42.762269690680696</v>
          </cell>
          <cell r="M218">
            <v>42.811957966052098</v>
          </cell>
          <cell r="N218">
            <v>25.289309653024102</v>
          </cell>
          <cell r="O218">
            <v>42.927941522886599</v>
          </cell>
          <cell r="P218">
            <v>43.007063287303197</v>
          </cell>
        </row>
        <row r="219">
          <cell r="B219" t="str">
            <v>CO2_I</v>
          </cell>
          <cell r="C219" t="str">
            <v>VAR_fout</v>
          </cell>
          <cell r="D219" t="str">
            <v>ITOT-CHPGFC</v>
          </cell>
          <cell r="H219">
            <v>3.3948416573580102E-2</v>
          </cell>
          <cell r="I219">
            <v>5.1400833200025003E-2</v>
          </cell>
          <cell r="J219">
            <v>0.40859148251900601</v>
          </cell>
          <cell r="K219">
            <v>0.20237839753905601</v>
          </cell>
          <cell r="L219">
            <v>9.0312432863313197E-2</v>
          </cell>
          <cell r="M219">
            <v>0.16012780113964101</v>
          </cell>
          <cell r="N219">
            <v>0.113385772219258</v>
          </cell>
          <cell r="O219">
            <v>9.3227567869342498E-2</v>
          </cell>
          <cell r="P219">
            <v>0.10684631148344299</v>
          </cell>
        </row>
        <row r="220">
          <cell r="B220" t="str">
            <v>CO2_I</v>
          </cell>
          <cell r="C220" t="str">
            <v>VAR_fout</v>
          </cell>
          <cell r="D220" t="str">
            <v>ITOT-SWHCOABR</v>
          </cell>
          <cell r="E220">
            <v>330.01293748749299</v>
          </cell>
          <cell r="F220">
            <v>321.17943805463898</v>
          </cell>
          <cell r="G220">
            <v>46.970077460460502</v>
          </cell>
          <cell r="H220">
            <v>2.55363560818858E-2</v>
          </cell>
          <cell r="I220">
            <v>1.5251498872544201E-2</v>
          </cell>
          <cell r="J220">
            <v>0.102311540400079</v>
          </cell>
          <cell r="K220">
            <v>5.9581876318372598E-2</v>
          </cell>
          <cell r="L220">
            <v>3.2359391546840803E-2</v>
          </cell>
          <cell r="M220">
            <v>2.9349387370855601E-2</v>
          </cell>
          <cell r="N220">
            <v>3.24296792330908E-2</v>
          </cell>
          <cell r="O220">
            <v>3.0677339152918901E-2</v>
          </cell>
          <cell r="P220">
            <v>1.6772704262846699E-2</v>
          </cell>
        </row>
        <row r="221">
          <cell r="B221" t="str">
            <v>CO2_I</v>
          </cell>
          <cell r="C221" t="str">
            <v>VAR_fout</v>
          </cell>
          <cell r="D221" t="str">
            <v>ITOT-CHPOIL</v>
          </cell>
          <cell r="E221">
            <v>21.693420580839302</v>
          </cell>
          <cell r="F221">
            <v>51.245691642194103</v>
          </cell>
          <cell r="G221">
            <v>2.6089856024735698</v>
          </cell>
          <cell r="H221">
            <v>47.843290989653703</v>
          </cell>
          <cell r="I221">
            <v>47.904446278712904</v>
          </cell>
          <cell r="M221">
            <v>1.9184412224532701</v>
          </cell>
          <cell r="N221">
            <v>1.91403693076643</v>
          </cell>
          <cell r="O221">
            <v>47.954333792889798</v>
          </cell>
          <cell r="P221">
            <v>47.9579040542949</v>
          </cell>
        </row>
        <row r="222">
          <cell r="B222" t="str">
            <v>CO2_I</v>
          </cell>
          <cell r="C222" t="str">
            <v>VAR_fout</v>
          </cell>
          <cell r="D222" t="str">
            <v>ITOT-SWHWSTBR</v>
          </cell>
          <cell r="E222">
            <v>723.65870010718197</v>
          </cell>
          <cell r="F222">
            <v>749.83931169962898</v>
          </cell>
          <cell r="G222">
            <v>520.44887168164405</v>
          </cell>
          <cell r="H222">
            <v>514.63538126429296</v>
          </cell>
          <cell r="I222">
            <v>508.82427901742102</v>
          </cell>
          <cell r="J222">
            <v>506.25738177801401</v>
          </cell>
          <cell r="K222">
            <v>0.308346321514684</v>
          </cell>
          <cell r="L222">
            <v>3.7862238634388701E-2</v>
          </cell>
          <cell r="M222">
            <v>8.8586531254422299E-2</v>
          </cell>
          <cell r="N222">
            <v>6.3570557611080394E-2</v>
          </cell>
          <cell r="O222">
            <v>6.2168680846155698E-2</v>
          </cell>
          <cell r="P222">
            <v>2.0273472437780701E-2</v>
          </cell>
        </row>
        <row r="223">
          <cell r="B223" t="str">
            <v>CO2_I</v>
          </cell>
          <cell r="C223" t="str">
            <v>VAR_fout</v>
          </cell>
          <cell r="D223" t="str">
            <v>ITOT-SWHNGAHP</v>
          </cell>
          <cell r="G223">
            <v>0.170376386142571</v>
          </cell>
          <cell r="H223">
            <v>7.9097006672790501E-2</v>
          </cell>
          <cell r="I223">
            <v>7.4880582729236395E-2</v>
          </cell>
          <cell r="J223">
            <v>66.673100307485697</v>
          </cell>
          <cell r="K223">
            <v>102.052625600052</v>
          </cell>
          <cell r="L223">
            <v>37.4821619779486</v>
          </cell>
          <cell r="M223">
            <v>37.481608955168603</v>
          </cell>
          <cell r="N223">
            <v>0.42985371908404901</v>
          </cell>
          <cell r="O223">
            <v>0.429637156643007</v>
          </cell>
          <cell r="P223">
            <v>0.42950820376147703</v>
          </cell>
        </row>
        <row r="224">
          <cell r="B224" t="str">
            <v>CO2_I</v>
          </cell>
          <cell r="C224" t="str">
            <v>VAR_fout</v>
          </cell>
          <cell r="D224" t="str">
            <v>ITOT-CHPWST</v>
          </cell>
          <cell r="E224">
            <v>344.47051225656003</v>
          </cell>
          <cell r="F224">
            <v>344.64577695524798</v>
          </cell>
          <cell r="G224">
            <v>504.196392689812</v>
          </cell>
          <cell r="H224">
            <v>498.564818132124</v>
          </cell>
          <cell r="I224">
            <v>492.93459016246601</v>
          </cell>
          <cell r="J224">
            <v>446.86762389126602</v>
          </cell>
          <cell r="K224">
            <v>0.23963976087321101</v>
          </cell>
          <cell r="L224">
            <v>0.105531253476607</v>
          </cell>
          <cell r="M224">
            <v>0.18029909505918101</v>
          </cell>
          <cell r="N224">
            <v>0.13121338115188599</v>
          </cell>
          <cell r="O224">
            <v>0.176390151310891</v>
          </cell>
          <cell r="P224">
            <v>9.3570199006911603E-2</v>
          </cell>
        </row>
        <row r="225">
          <cell r="B225" t="str">
            <v>CO2_I</v>
          </cell>
          <cell r="C225" t="str">
            <v>VAR_fout</v>
          </cell>
          <cell r="D225" t="str">
            <v>ITOT-SWHHFOBR</v>
          </cell>
          <cell r="E225">
            <v>210.21037980215499</v>
          </cell>
          <cell r="F225">
            <v>186.37545731118001</v>
          </cell>
          <cell r="G225">
            <v>0.18372303979410101</v>
          </cell>
          <cell r="H225">
            <v>2.70217390939155E-2</v>
          </cell>
          <cell r="I225">
            <v>1.82499250101355E-2</v>
          </cell>
          <cell r="J225">
            <v>0.102959711887129</v>
          </cell>
          <cell r="K225">
            <v>6.8324111741038501E-2</v>
          </cell>
        </row>
        <row r="226">
          <cell r="B226" t="str">
            <v>CO2_I</v>
          </cell>
          <cell r="C226" t="str">
            <v>VAR_comnet</v>
          </cell>
          <cell r="D226" t="str">
            <v>-</v>
          </cell>
          <cell r="E226">
            <v>4399.2253106841399</v>
          </cell>
          <cell r="F226">
            <v>4005.64884169177</v>
          </cell>
          <cell r="G226">
            <v>3606.95666941331</v>
          </cell>
          <cell r="H226">
            <v>3039.4592035242299</v>
          </cell>
          <cell r="I226">
            <v>2189.1507065464798</v>
          </cell>
          <cell r="J226">
            <v>2039.5312509164701</v>
          </cell>
          <cell r="K226">
            <v>1831.9879612350001</v>
          </cell>
          <cell r="L226">
            <v>1362.2295056033499</v>
          </cell>
          <cell r="M226">
            <v>1239.1337365314</v>
          </cell>
          <cell r="N226">
            <v>1239.1585477296201</v>
          </cell>
          <cell r="O226">
            <v>1239.1190966030799</v>
          </cell>
          <cell r="P226">
            <v>1239.0996510708001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2.5154951546233302E-7</v>
          </cell>
          <cell r="I4">
            <v>8.2280210991158195E-7</v>
          </cell>
          <cell r="J4">
            <v>1.08485591415571E-6</v>
          </cell>
          <cell r="K4">
            <v>1.8240520536398699E-6</v>
          </cell>
          <cell r="L4">
            <v>8.9297537156055905E-5</v>
          </cell>
          <cell r="M4">
            <v>2.5568445330241302E-6</v>
          </cell>
          <cell r="N4">
            <v>4.9384119062542201E-5</v>
          </cell>
          <cell r="O4">
            <v>4.8345508665236202E-6</v>
          </cell>
          <cell r="P4">
            <v>1.8413204574986699E-4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2.39330730004065E-5</v>
          </cell>
          <cell r="K5">
            <v>4.2443047138690802E-6</v>
          </cell>
          <cell r="L5">
            <v>5.8051573892804403E-5</v>
          </cell>
          <cell r="M5">
            <v>4.3564041466119399E-7</v>
          </cell>
          <cell r="N5">
            <v>9.01630837046759E-7</v>
          </cell>
          <cell r="O5">
            <v>6.29125902762873E-7</v>
          </cell>
          <cell r="P5">
            <v>1.05510648956769E-4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3.66547399853115E-6</v>
          </cell>
          <cell r="I6">
            <v>2.8080622336860301E-5</v>
          </cell>
          <cell r="J6">
            <v>5.1409488695682298E-7</v>
          </cell>
          <cell r="K6">
            <v>9.2065978880407002E-7</v>
          </cell>
          <cell r="L6">
            <v>4.9699565910978302E-6</v>
          </cell>
          <cell r="M6">
            <v>6.9176922392766699E-6</v>
          </cell>
          <cell r="N6">
            <v>2.0673014989217499E-5</v>
          </cell>
          <cell r="O6">
            <v>7.1756344083132301E-6</v>
          </cell>
          <cell r="P6">
            <v>1.52578672869461E-4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5.1991330606965203E-7</v>
          </cell>
          <cell r="I7">
            <v>2.1899897660475399E-6</v>
          </cell>
          <cell r="J7">
            <v>1.07439687184202E-4</v>
          </cell>
          <cell r="K7">
            <v>8.3219936435298293E-6</v>
          </cell>
          <cell r="L7">
            <v>3.5141729966539799E-4</v>
          </cell>
          <cell r="M7">
            <v>0.19026137797580001</v>
          </cell>
          <cell r="N7">
            <v>0.188416223497441</v>
          </cell>
          <cell r="O7">
            <v>5.5428718570124998E-2</v>
          </cell>
          <cell r="P7">
            <v>1.9049021865378001E-2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4.5248972256692301E-7</v>
          </cell>
          <cell r="F8">
            <v>2.0905905511055599E-7</v>
          </cell>
          <cell r="G8">
            <v>2.3633097280045699E-7</v>
          </cell>
          <cell r="H8">
            <v>3.2167501919905999E-7</v>
          </cell>
          <cell r="I8">
            <v>8.1848814345996203E-7</v>
          </cell>
          <cell r="J8">
            <v>1.2179555500768999E-6</v>
          </cell>
          <cell r="K8">
            <v>1.8235724748623201E-6</v>
          </cell>
          <cell r="L8">
            <v>5.2141036412696696E-6</v>
          </cell>
          <cell r="M8">
            <v>5.8459277173342196E-6</v>
          </cell>
          <cell r="N8">
            <v>1.5354079921482199E-2</v>
          </cell>
          <cell r="O8">
            <v>3.6322853710935299E-3</v>
          </cell>
          <cell r="P8">
            <v>4.5295070661927398E-4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1.6823832114227499E-3</v>
          </cell>
          <cell r="K9">
            <v>1.12083124083451E-4</v>
          </cell>
          <cell r="L9">
            <v>1.15955121642996</v>
          </cell>
          <cell r="M9">
            <v>1.1491007715697199</v>
          </cell>
          <cell r="N9">
            <v>7.4016920331599598</v>
          </cell>
          <cell r="O9">
            <v>4.4508602877993804</v>
          </cell>
          <cell r="P9">
            <v>4.5682341625994898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4.0976505015269098E-3</v>
          </cell>
          <cell r="F10">
            <v>2.0400447243216099E-2</v>
          </cell>
          <cell r="G10">
            <v>4.6879191337650202E-7</v>
          </cell>
          <cell r="H10">
            <v>7.2849916847504803E-2</v>
          </cell>
          <cell r="I10">
            <v>0.116854245980065</v>
          </cell>
          <cell r="J10">
            <v>1.6474556185517301E-2</v>
          </cell>
          <cell r="K10">
            <v>0.16511215983709701</v>
          </cell>
          <cell r="L10">
            <v>7.3471601800371503E-2</v>
          </cell>
          <cell r="M10">
            <v>0.100965651756432</v>
          </cell>
          <cell r="N10">
            <v>4.9796951490844302E-2</v>
          </cell>
          <cell r="O10">
            <v>0.16511862896370799</v>
          </cell>
          <cell r="P10">
            <v>7.3440158442784495E-2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2.8402045916691202E-7</v>
          </cell>
          <cell r="F11">
            <v>2.4031562253626399E-7</v>
          </cell>
          <cell r="G11">
            <v>2.3443702444075201E-7</v>
          </cell>
          <cell r="H11">
            <v>2.7440557429961098E-7</v>
          </cell>
          <cell r="I11">
            <v>4.3522939802266703E-7</v>
          </cell>
          <cell r="J11">
            <v>6.3317848175493898E-7</v>
          </cell>
          <cell r="K11">
            <v>1.2353095424483601E-6</v>
          </cell>
          <cell r="L11">
            <v>5.4092719077107295E-4</v>
          </cell>
          <cell r="M11">
            <v>5.4563840017841203E-6</v>
          </cell>
          <cell r="N11">
            <v>1.4947993825879601E-4</v>
          </cell>
          <cell r="O11">
            <v>1.54404957739625E-5</v>
          </cell>
          <cell r="P11">
            <v>6.75094738209806E-4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1.4392286137985001E-2</v>
          </cell>
          <cell r="F12">
            <v>8.41689570157797E-2</v>
          </cell>
          <cell r="G12">
            <v>1.7377156389403799E-7</v>
          </cell>
          <cell r="H12">
            <v>1.9949678940481899E-7</v>
          </cell>
          <cell r="I12">
            <v>1.52649047763671E-6</v>
          </cell>
          <cell r="J12">
            <v>3.4301883453860399E-2</v>
          </cell>
          <cell r="K12">
            <v>5.7648125569275899E-2</v>
          </cell>
          <cell r="L12">
            <v>1.18121392632789E-2</v>
          </cell>
          <cell r="M12">
            <v>0.18314410975146</v>
          </cell>
          <cell r="N12">
            <v>2.9763491333110299E-2</v>
          </cell>
          <cell r="O12">
            <v>5.7649713815317798E-2</v>
          </cell>
          <cell r="P12">
            <v>1.18603995516922E-2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L13">
            <v>3.5891398817822902E-5</v>
          </cell>
          <cell r="M13">
            <v>7.8690527791119497E-7</v>
          </cell>
          <cell r="N13">
            <v>1.18486536651428E-5</v>
          </cell>
          <cell r="O13">
            <v>8.5760653942904395E-7</v>
          </cell>
          <cell r="P13">
            <v>5.4080818553859498E-5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0.184495342451968</v>
          </cell>
          <cell r="I14">
            <v>9.7111317714616008E-3</v>
          </cell>
          <cell r="J14">
            <v>2.7908457451278901E-5</v>
          </cell>
          <cell r="K14">
            <v>1.34914286276284E-6</v>
          </cell>
          <cell r="L14">
            <v>4.7934955337739604E-7</v>
          </cell>
          <cell r="M14">
            <v>7.4416677675788599E-7</v>
          </cell>
          <cell r="N14">
            <v>2.6549111350262699E-6</v>
          </cell>
          <cell r="O14">
            <v>6.0485055876833996E-4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1.07702709045269E-7</v>
          </cell>
          <cell r="F15">
            <v>6.7069316728434105E-8</v>
          </cell>
          <cell r="G15">
            <v>7.3668377410822096E-8</v>
          </cell>
          <cell r="H15">
            <v>8.0540235661987506E-8</v>
          </cell>
          <cell r="I15">
            <v>1.04659747404935E-7</v>
          </cell>
          <cell r="J15">
            <v>1.28892442618008E-7</v>
          </cell>
          <cell r="K15">
            <v>1.67987147130835E-7</v>
          </cell>
          <cell r="L15">
            <v>2.45292198751013E-7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6.44790989489563E-6</v>
          </cell>
          <cell r="I16">
            <v>7.0760585441390197E-5</v>
          </cell>
          <cell r="J16">
            <v>1.0965247987077501E-4</v>
          </cell>
          <cell r="K16">
            <v>2.1263507495903299E-5</v>
          </cell>
          <cell r="L16">
            <v>3.8266905986893399E-5</v>
          </cell>
          <cell r="M16">
            <v>4.0292993087362202E-5</v>
          </cell>
          <cell r="N16">
            <v>1.3034804518830399E-4</v>
          </cell>
          <cell r="O16">
            <v>3.1878309612470399E-6</v>
          </cell>
          <cell r="P16">
            <v>1.21251737508937E-4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4.2175548362810401E-7</v>
          </cell>
          <cell r="I17">
            <v>5.3452870784924703E-6</v>
          </cell>
          <cell r="J17">
            <v>3.14393556361756E-2</v>
          </cell>
          <cell r="K17">
            <v>4.53066117402728E-6</v>
          </cell>
          <cell r="L17">
            <v>1.18777043426292E-2</v>
          </cell>
          <cell r="M17">
            <v>2.51822083487798E-6</v>
          </cell>
          <cell r="N17">
            <v>1.5860793864292799E-5</v>
          </cell>
          <cell r="O17">
            <v>4.2697790677995497E-6</v>
          </cell>
          <cell r="P17">
            <v>8.8826584503813606E-3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2.5855445831390101E-6</v>
          </cell>
          <cell r="I18">
            <v>2.1640071383026299E-4</v>
          </cell>
          <cell r="J18">
            <v>2.9768421316375199E-4</v>
          </cell>
          <cell r="K18">
            <v>3.4764621696304302E-5</v>
          </cell>
          <cell r="L18">
            <v>1.9932081563358801E-6</v>
          </cell>
          <cell r="M18">
            <v>1.3720018398597001E-6</v>
          </cell>
          <cell r="N18">
            <v>2.7654258356655299E-6</v>
          </cell>
          <cell r="O18">
            <v>1.5140091510800599E-5</v>
          </cell>
          <cell r="P18">
            <v>3.6715856802809101E-4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2.7417058961187002E-7</v>
          </cell>
          <cell r="F19">
            <v>1.2030281219697899E-7</v>
          </cell>
          <cell r="G19">
            <v>2.0280503456186301E-7</v>
          </cell>
          <cell r="H19">
            <v>2.3552775272672901E-7</v>
          </cell>
          <cell r="I19">
            <v>3.8155186067710702E-7</v>
          </cell>
          <cell r="J19">
            <v>5.6140033634284695E-7</v>
          </cell>
          <cell r="K19">
            <v>9.6402134707506897E-7</v>
          </cell>
          <cell r="L19">
            <v>0.48286752870445998</v>
          </cell>
          <cell r="M19">
            <v>5.1882234318880604E-7</v>
          </cell>
          <cell r="N19">
            <v>1.4248399555970101E-6</v>
          </cell>
          <cell r="O19">
            <v>1.7191324153586599E-6</v>
          </cell>
          <cell r="P19">
            <v>7.6361718704494192E-6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4.95091846373217E-2</v>
          </cell>
          <cell r="F20">
            <v>7.98037750171217E-2</v>
          </cell>
          <cell r="G20">
            <v>3.3084002140555797E-2</v>
          </cell>
          <cell r="H20">
            <v>3.9849945669237597E-6</v>
          </cell>
          <cell r="I20">
            <v>7.2930948742184002E-6</v>
          </cell>
          <cell r="J20">
            <v>5.9746748673460998E-2</v>
          </cell>
          <cell r="K20">
            <v>0.13824489031777601</v>
          </cell>
          <cell r="L20">
            <v>4.5636336393765402E-2</v>
          </cell>
          <cell r="M20">
            <v>7.9204536543094305E-3</v>
          </cell>
          <cell r="N20">
            <v>5.1837770629444398E-2</v>
          </cell>
          <cell r="O20">
            <v>0.13824439587795201</v>
          </cell>
          <cell r="P20">
            <v>4.5683021788488799E-2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2.1150352267604201E-7</v>
          </cell>
          <cell r="F21">
            <v>1.02257988661224E-7</v>
          </cell>
          <cell r="G21">
            <v>1.42723071221444E-7</v>
          </cell>
          <cell r="H21">
            <v>1.5189401371516701E-7</v>
          </cell>
          <cell r="I21">
            <v>3.8265622284430002E-7</v>
          </cell>
          <cell r="J21">
            <v>2.11116789837073E-7</v>
          </cell>
          <cell r="K21">
            <v>3.3987646846953302E-7</v>
          </cell>
          <cell r="L21">
            <v>0.18556999297799101</v>
          </cell>
          <cell r="M21">
            <v>0.39566080667958098</v>
          </cell>
          <cell r="N21">
            <v>9.8318644888528891E-7</v>
          </cell>
          <cell r="O21">
            <v>1.4754060661907E-6</v>
          </cell>
          <cell r="P21">
            <v>4.98251959459362E-6</v>
          </cell>
        </row>
        <row r="22">
          <cell r="A22" t="str">
            <v>-</v>
          </cell>
          <cell r="B22" t="str">
            <v>VAR_ncap</v>
          </cell>
          <cell r="C22" t="str">
            <v>SUP_WSTHTGBIOCCS</v>
          </cell>
          <cell r="J22">
            <v>7.8159879852462292E-6</v>
          </cell>
          <cell r="K22">
            <v>9.0675528694356299E-7</v>
          </cell>
          <cell r="L22">
            <v>3.0237999039621601E-5</v>
          </cell>
          <cell r="M22">
            <v>7.1638623749643103E-8</v>
          </cell>
          <cell r="N22">
            <v>4.7561970633942501E-7</v>
          </cell>
          <cell r="O22">
            <v>6.3357257855046004E-7</v>
          </cell>
          <cell r="P22">
            <v>3.9691555091278603E-5</v>
          </cell>
        </row>
        <row r="23">
          <cell r="A23" t="str">
            <v>-</v>
          </cell>
          <cell r="B23" t="str">
            <v>VAR_ncap</v>
          </cell>
          <cell r="C23" t="str">
            <v>SUP_WODBIO</v>
          </cell>
          <cell r="E23">
            <v>6.1302795252177003E-7</v>
          </cell>
          <cell r="F23">
            <v>2.0492916595038899E-5</v>
          </cell>
          <cell r="G23">
            <v>3.0971931851316801E-6</v>
          </cell>
          <cell r="H23">
            <v>3.2322468529401603E-5</v>
          </cell>
          <cell r="I23">
            <v>6.9585749877858701E-6</v>
          </cell>
          <cell r="J23">
            <v>7.2264121354474698E-7</v>
          </cell>
          <cell r="K23">
            <v>1.4008703447390301E-5</v>
          </cell>
          <cell r="L23">
            <v>1.5047342594170699E-5</v>
          </cell>
          <cell r="M23">
            <v>1.52286493278191E-6</v>
          </cell>
          <cell r="N23">
            <v>1.87047974650695E-5</v>
          </cell>
          <cell r="O23">
            <v>6.3740319879806198E-6</v>
          </cell>
          <cell r="P23">
            <v>7.2812299768590301E-5</v>
          </cell>
        </row>
        <row r="24">
          <cell r="A24" t="str">
            <v>-</v>
          </cell>
          <cell r="B24" t="str">
            <v>VAR_ncap</v>
          </cell>
          <cell r="C24" t="str">
            <v>SUP_ELCH2_SOEC</v>
          </cell>
          <cell r="J24">
            <v>4.2198177342653699E-4</v>
          </cell>
          <cell r="K24">
            <v>1.2511596184252999E-4</v>
          </cell>
          <cell r="L24">
            <v>3.22164458408512E-4</v>
          </cell>
          <cell r="M24">
            <v>3.4111372667329601E-4</v>
          </cell>
          <cell r="N24">
            <v>6.2377947791981297E-4</v>
          </cell>
          <cell r="O24">
            <v>5.9384738460086699E-5</v>
          </cell>
          <cell r="P24">
            <v>1.41972386806381E-3</v>
          </cell>
        </row>
        <row r="25">
          <cell r="A25" t="str">
            <v>-</v>
          </cell>
          <cell r="B25" t="str">
            <v>VAR_ncap</v>
          </cell>
          <cell r="C25" t="str">
            <v>SUP_WODH2CCS</v>
          </cell>
          <cell r="L25">
            <v>0.168995306329699</v>
          </cell>
          <cell r="M25">
            <v>5.2669552869040598E-6</v>
          </cell>
          <cell r="N25">
            <v>2.7240653893192399E-2</v>
          </cell>
          <cell r="O25">
            <v>5.9944322617822999E-3</v>
          </cell>
          <cell r="P25">
            <v>8.8602277026505402E-3</v>
          </cell>
        </row>
        <row r="26">
          <cell r="A26" t="str">
            <v>-</v>
          </cell>
          <cell r="B26" t="str">
            <v>VAR_ncap</v>
          </cell>
          <cell r="C26" t="str">
            <v>SUP_WODBIOCCS</v>
          </cell>
          <cell r="J26">
            <v>2.1246607332558799E-5</v>
          </cell>
          <cell r="K26">
            <v>5.2795746853004703E-6</v>
          </cell>
          <cell r="L26">
            <v>2.4469719340881199E-5</v>
          </cell>
          <cell r="M26">
            <v>1.0825623405742201E-7</v>
          </cell>
          <cell r="N26">
            <v>2.3201213574716201E-5</v>
          </cell>
          <cell r="O26">
            <v>7.7324402575990703E-7</v>
          </cell>
          <cell r="P26">
            <v>6.2553606342558894E-5</v>
          </cell>
        </row>
        <row r="27">
          <cell r="A27" t="str">
            <v>-</v>
          </cell>
          <cell r="B27" t="str">
            <v>VAR_ncap</v>
          </cell>
          <cell r="C27" t="str">
            <v>SUP_NGAH2CCS</v>
          </cell>
          <cell r="J27">
            <v>5.0377106577032598E-7</v>
          </cell>
          <cell r="K27">
            <v>1.1493868188369001E-6</v>
          </cell>
          <cell r="L27">
            <v>7.0638262264196495E-5</v>
          </cell>
          <cell r="M27">
            <v>9.2812271108094E-7</v>
          </cell>
          <cell r="N27">
            <v>1.93078601273304E-5</v>
          </cell>
          <cell r="O27">
            <v>2.05276357678587E-6</v>
          </cell>
          <cell r="P27">
            <v>7.98716577100493E-5</v>
          </cell>
        </row>
        <row r="28">
          <cell r="A28" t="str">
            <v>-</v>
          </cell>
          <cell r="B28" t="str">
            <v>VAR_ncap</v>
          </cell>
          <cell r="C28" t="str">
            <v>SUP_ELCH2</v>
          </cell>
          <cell r="E28">
            <v>2.4739574699579597E-4</v>
          </cell>
          <cell r="F28">
            <v>8.0187174382631202E-5</v>
          </cell>
          <cell r="G28">
            <v>4.0077085011579598E-6</v>
          </cell>
          <cell r="H28">
            <v>3.76495829847552E-3</v>
          </cell>
          <cell r="I28">
            <v>0.50337177172419001</v>
          </cell>
          <cell r="J28">
            <v>7.0953712991170897E-2</v>
          </cell>
          <cell r="K28">
            <v>5.9839941438802197E-2</v>
          </cell>
          <cell r="L28">
            <v>0.142454158149671</v>
          </cell>
          <cell r="M28">
            <v>0.50738607214082498</v>
          </cell>
          <cell r="N28">
            <v>0.36472973925120999</v>
          </cell>
          <cell r="O28">
            <v>0.14639954208245701</v>
          </cell>
          <cell r="P28">
            <v>0.18333456090740399</v>
          </cell>
        </row>
        <row r="29">
          <cell r="A29" t="str">
            <v>-</v>
          </cell>
          <cell r="B29" t="str">
            <v>VAR_ncap</v>
          </cell>
          <cell r="C29" t="str">
            <v>CT_CWODBDS</v>
          </cell>
          <cell r="E29">
            <v>1.5364258648667599E-7</v>
          </cell>
          <cell r="F29">
            <v>7.00166004281273E-8</v>
          </cell>
          <cell r="G29">
            <v>5.9911681395866296E-8</v>
          </cell>
          <cell r="H29">
            <v>1.12602155121639E-7</v>
          </cell>
          <cell r="I29">
            <v>2.38598673818461E-5</v>
          </cell>
          <cell r="J29">
            <v>1.55252765521921E-6</v>
          </cell>
          <cell r="K29">
            <v>1.2005331912427101E-6</v>
          </cell>
          <cell r="L29">
            <v>1.62574950714297E-5</v>
          </cell>
          <cell r="M29">
            <v>3.71148900844373E-6</v>
          </cell>
          <cell r="N29">
            <v>2.8330315200822899E-5</v>
          </cell>
          <cell r="O29">
            <v>6.6984486127483003E-7</v>
          </cell>
          <cell r="P29">
            <v>6.5609183175932296E-5</v>
          </cell>
        </row>
        <row r="30">
          <cell r="A30" t="str">
            <v>-</v>
          </cell>
          <cell r="B30" t="str">
            <v>VAR_ncap</v>
          </cell>
          <cell r="C30" t="str">
            <v>CT_CWODETHCCS</v>
          </cell>
          <cell r="J30">
            <v>1.3723337051573299E-5</v>
          </cell>
          <cell r="K30">
            <v>1.2933822254651299E-6</v>
          </cell>
          <cell r="L30">
            <v>9.6172635823771495E-6</v>
          </cell>
          <cell r="M30">
            <v>3.0216746210908801E-7</v>
          </cell>
          <cell r="N30">
            <v>2.28904441163367E-5</v>
          </cell>
          <cell r="O30">
            <v>4.7677078981342501E-7</v>
          </cell>
          <cell r="P30">
            <v>5.3428560417544298E-5</v>
          </cell>
        </row>
        <row r="31">
          <cell r="A31" t="str">
            <v>-</v>
          </cell>
          <cell r="B31" t="str">
            <v>VAR_ncap</v>
          </cell>
          <cell r="C31" t="str">
            <v>CT_CWODPLT</v>
          </cell>
          <cell r="E31">
            <v>0.16126128882551799</v>
          </cell>
          <cell r="F31">
            <v>4.6416007284141199E-2</v>
          </cell>
          <cell r="G31">
            <v>2.1296025338766601E-6</v>
          </cell>
          <cell r="H31">
            <v>4.33029184323964E-6</v>
          </cell>
          <cell r="I31">
            <v>0.17064387826332</v>
          </cell>
          <cell r="J31">
            <v>0.188605010054233</v>
          </cell>
          <cell r="K31">
            <v>9.6613019696977998E-2</v>
          </cell>
          <cell r="L31">
            <v>3.7542022546446197E-5</v>
          </cell>
          <cell r="M31">
            <v>0.13107680684127301</v>
          </cell>
          <cell r="N31">
            <v>0.227309556242664</v>
          </cell>
          <cell r="O31">
            <v>9.1148732297038307E-2</v>
          </cell>
          <cell r="P31">
            <v>1.7865533039769498E-5</v>
          </cell>
        </row>
        <row r="32">
          <cell r="A32" t="str">
            <v>-</v>
          </cell>
          <cell r="B32" t="str">
            <v>VAR_ncap</v>
          </cell>
          <cell r="C32" t="str">
            <v>D-DH2</v>
          </cell>
          <cell r="H32">
            <v>2.7517878047297499E-5</v>
          </cell>
          <cell r="I32">
            <v>7.6775076391698898E-5</v>
          </cell>
          <cell r="J32">
            <v>1.8491983633016199E-4</v>
          </cell>
          <cell r="K32">
            <v>2.20441891256296E-5</v>
          </cell>
          <cell r="L32">
            <v>1.16139045552251E-4</v>
          </cell>
          <cell r="M32">
            <v>5.58586324820899E-6</v>
          </cell>
          <cell r="N32">
            <v>7.8796574454338504E-5</v>
          </cell>
          <cell r="O32">
            <v>1.28305280314025E-5</v>
          </cell>
          <cell r="P32">
            <v>4.18263089021138E-4</v>
          </cell>
        </row>
        <row r="33">
          <cell r="A33" t="str">
            <v>-</v>
          </cell>
          <cell r="B33" t="str">
            <v>VAR_ncap</v>
          </cell>
          <cell r="C33" t="str">
            <v>CT_CWODETH</v>
          </cell>
          <cell r="E33">
            <v>4.8588613257823402E-3</v>
          </cell>
          <cell r="F33">
            <v>1.46409331185327E-7</v>
          </cell>
          <cell r="G33">
            <v>1.9891501781250999E-7</v>
          </cell>
          <cell r="H33">
            <v>1.4226720010706499E-7</v>
          </cell>
          <cell r="I33">
            <v>1.3248052569035301E-6</v>
          </cell>
          <cell r="J33">
            <v>6.8526035768693096E-6</v>
          </cell>
          <cell r="K33">
            <v>8.4208045780458408E-6</v>
          </cell>
          <cell r="L33">
            <v>1.16965079275257E-5</v>
          </cell>
          <cell r="M33">
            <v>1.02325367608801E-6</v>
          </cell>
          <cell r="N33">
            <v>2.13840496677472E-5</v>
          </cell>
          <cell r="O33">
            <v>1.2118660984748601E-6</v>
          </cell>
          <cell r="P33">
            <v>5.4868326893383697E-5</v>
          </cell>
        </row>
        <row r="34">
          <cell r="A34" t="str">
            <v>-</v>
          </cell>
          <cell r="B34" t="str">
            <v>VAR_ncap</v>
          </cell>
          <cell r="C34" t="str">
            <v>D-INGA</v>
          </cell>
          <cell r="E34">
            <v>6.3767233766417396E-7</v>
          </cell>
          <cell r="F34">
            <v>3.9625916401796601E-7</v>
          </cell>
          <cell r="G34">
            <v>5.4509515320051999E-7</v>
          </cell>
          <cell r="H34">
            <v>8.3824590325921595E-7</v>
          </cell>
          <cell r="I34">
            <v>1.6158497303626801E-6</v>
          </cell>
          <cell r="J34">
            <v>2.6773911100246001E-6</v>
          </cell>
          <cell r="K34">
            <v>3.6399224909990899E-6</v>
          </cell>
          <cell r="L34">
            <v>0.26187136175103698</v>
          </cell>
          <cell r="M34">
            <v>6.4605963188383204E-6</v>
          </cell>
          <cell r="N34">
            <v>1.1561894269931E-5</v>
          </cell>
          <cell r="O34">
            <v>8.9792853312789102E-6</v>
          </cell>
          <cell r="P34">
            <v>6.5827341218706195E-5</v>
          </cell>
        </row>
        <row r="35">
          <cell r="A35" t="str">
            <v>-</v>
          </cell>
          <cell r="B35" t="str">
            <v>VAR_ncap</v>
          </cell>
          <cell r="C35" t="str">
            <v>SUP_H2DSL</v>
          </cell>
          <cell r="H35">
            <v>9.02742269489628E-7</v>
          </cell>
          <cell r="I35">
            <v>4.6650824933642398E-6</v>
          </cell>
          <cell r="J35">
            <v>3.9434717594068398E-4</v>
          </cell>
          <cell r="K35">
            <v>5.0064378357537299E-6</v>
          </cell>
          <cell r="L35">
            <v>9.1126807359677497E-6</v>
          </cell>
          <cell r="M35">
            <v>5.4692838070179602E-6</v>
          </cell>
          <cell r="N35">
            <v>3.4925305860289901E-4</v>
          </cell>
          <cell r="O35">
            <v>6.5223371152808298E-6</v>
          </cell>
          <cell r="P35">
            <v>3.9634930752344101E-4</v>
          </cell>
        </row>
        <row r="36">
          <cell r="A36" t="str">
            <v>-</v>
          </cell>
          <cell r="B36" t="str">
            <v>VAR_ncap</v>
          </cell>
          <cell r="C36" t="str">
            <v>SUP_DAC</v>
          </cell>
          <cell r="J36">
            <v>1.6722586469173899E-3</v>
          </cell>
          <cell r="K36">
            <v>4.8514212453513599E-4</v>
          </cell>
          <cell r="L36">
            <v>20.794129266531801</v>
          </cell>
          <cell r="M36">
            <v>23.6165620324022</v>
          </cell>
          <cell r="N36">
            <v>148.82397215141901</v>
          </cell>
          <cell r="O36">
            <v>113.174442401376</v>
          </cell>
          <cell r="P36">
            <v>110.691540599981</v>
          </cell>
        </row>
        <row r="37">
          <cell r="A37" t="str">
            <v>-</v>
          </cell>
          <cell r="B37" t="str">
            <v>VAR_ncap</v>
          </cell>
          <cell r="C37" t="str">
            <v>CT_CWODBDSCCS</v>
          </cell>
          <cell r="J37">
            <v>1.9883604489769E-5</v>
          </cell>
          <cell r="K37">
            <v>4.7653299909511601E-6</v>
          </cell>
          <cell r="L37">
            <v>0.18859004235642701</v>
          </cell>
          <cell r="M37">
            <v>1.25654165977658E-2</v>
          </cell>
          <cell r="N37">
            <v>4.0295607106300098E-7</v>
          </cell>
          <cell r="O37">
            <v>8.4393067714146708E-6</v>
          </cell>
          <cell r="P37">
            <v>0.192299723672645</v>
          </cell>
        </row>
        <row r="38">
          <cell r="A38" t="str">
            <v>-</v>
          </cell>
          <cell r="B38" t="str">
            <v>VAR_cap</v>
          </cell>
          <cell r="C38" t="str">
            <v>SUP_NGAH2</v>
          </cell>
          <cell r="H38">
            <v>2.5154951546233302E-7</v>
          </cell>
          <cell r="I38">
            <v>7.7202904509694894E-7</v>
          </cell>
          <cell r="J38">
            <v>1.1552796719241401E-6</v>
          </cell>
          <cell r="K38">
            <v>1.9240426068779398E-6</v>
          </cell>
          <cell r="L38">
            <v>9.1666897289197966E-5</v>
          </cell>
          <cell r="M38">
            <v>9.3546895848321322E-5</v>
          </cell>
          <cell r="N38">
            <v>1.4086278856399167E-4</v>
          </cell>
          <cell r="O38">
            <v>1.4301933355139579E-4</v>
          </cell>
          <cell r="P38">
            <v>3.2361963844687591E-4</v>
          </cell>
        </row>
        <row r="39">
          <cell r="A39" t="str">
            <v>-</v>
          </cell>
          <cell r="B39" t="str">
            <v>VAR_cap</v>
          </cell>
          <cell r="C39" t="str">
            <v>SUP_WSTHTGBIO</v>
          </cell>
          <cell r="J39">
            <v>2.39330730004065E-5</v>
          </cell>
          <cell r="K39">
            <v>2.8067047876268712E-5</v>
          </cell>
          <cell r="L39">
            <v>8.6118951204974952E-5</v>
          </cell>
          <cell r="M39">
            <v>8.059548897465254E-5</v>
          </cell>
          <cell r="N39">
            <v>6.2847339957932183E-5</v>
          </cell>
          <cell r="O39">
            <v>5.9094952845855346E-5</v>
          </cell>
          <cell r="P39">
            <v>1.0707369220696138E-4</v>
          </cell>
        </row>
        <row r="40">
          <cell r="A40" t="str">
            <v>-</v>
          </cell>
          <cell r="B40" t="str">
            <v>VAR_cap</v>
          </cell>
          <cell r="C40" t="str">
            <v>STG-H2</v>
          </cell>
          <cell r="H40">
            <v>3.66547399853115E-6</v>
          </cell>
          <cell r="I40">
            <v>3.1636573635937552E-5</v>
          </cell>
          <cell r="J40">
            <v>3.0738281209853217E-5</v>
          </cell>
          <cell r="K40">
            <v>3.0247217104098009E-5</v>
          </cell>
          <cell r="L40">
            <v>3.2844293701111086E-5</v>
          </cell>
          <cell r="M40">
            <v>2.075690689165276E-5</v>
          </cell>
          <cell r="N40">
            <v>3.2274280952312924E-5</v>
          </cell>
          <cell r="O40">
            <v>3.8471933915165605E-5</v>
          </cell>
          <cell r="P40">
            <v>1.8550174406845962E-4</v>
          </cell>
        </row>
        <row r="41">
          <cell r="A41" t="str">
            <v>-</v>
          </cell>
          <cell r="B41" t="str">
            <v>VAR_cap</v>
          </cell>
          <cell r="C41" t="str">
            <v>SUP_H2NGA</v>
          </cell>
          <cell r="H41">
            <v>5.1991330606965203E-7</v>
          </cell>
          <cell r="I41">
            <v>1.9687983688774831E-6</v>
          </cell>
          <cell r="J41">
            <v>1.0949803837853944E-4</v>
          </cell>
          <cell r="K41">
            <v>1.161845316405624E-4</v>
          </cell>
          <cell r="L41">
            <v>4.6736457157892265E-4</v>
          </cell>
          <cell r="M41">
            <v>0.19072583558891765</v>
          </cell>
          <cell r="N41">
            <v>0.37913637310388898</v>
          </cell>
          <cell r="O41">
            <v>0.43445745590786583</v>
          </cell>
          <cell r="P41">
            <v>0.45349791338723461</v>
          </cell>
        </row>
        <row r="42">
          <cell r="A42" t="str">
            <v>-</v>
          </cell>
          <cell r="B42" t="str">
            <v>VAR_cap</v>
          </cell>
          <cell r="C42" t="str">
            <v>D-ENGA</v>
          </cell>
          <cell r="E42">
            <v>1.0275124470307027</v>
          </cell>
          <cell r="F42">
            <v>1.0275126560897578</v>
          </cell>
          <cell r="G42">
            <v>1.0275128924207306</v>
          </cell>
          <cell r="H42">
            <v>1.0275132140957497</v>
          </cell>
          <cell r="I42">
            <v>1.0275140325838932</v>
          </cell>
          <cell r="J42">
            <v>1.0275152505394434</v>
          </cell>
          <cell r="K42">
            <v>1.0275170741119182</v>
          </cell>
          <cell r="L42">
            <v>0.72894538879821336</v>
          </cell>
          <cell r="M42">
            <v>0.25821883319102867</v>
          </cell>
          <cell r="N42">
            <v>1.5369782431314601E-2</v>
          </cell>
          <cell r="O42">
            <v>1.9001546899133401E-2</v>
          </cell>
          <cell r="P42">
            <v>1.9454236046722001E-2</v>
          </cell>
        </row>
        <row r="43">
          <cell r="A43" t="str">
            <v>-</v>
          </cell>
          <cell r="B43" t="str">
            <v>VAR_cap</v>
          </cell>
          <cell r="C43" t="str">
            <v>D-CHEAT</v>
          </cell>
          <cell r="J43">
            <v>1.6823832114227499E-3</v>
          </cell>
          <cell r="K43">
            <v>1.7944663355062001E-3</v>
          </cell>
          <cell r="L43">
            <v>1.16134568276547</v>
          </cell>
          <cell r="M43">
            <v>2.3104464543351799</v>
          </cell>
          <cell r="N43">
            <v>9.7121384874951406</v>
          </cell>
          <cell r="O43">
            <v>14.162998775294501</v>
          </cell>
          <cell r="P43">
            <v>18.731232937893999</v>
          </cell>
        </row>
        <row r="44">
          <cell r="A44" t="str">
            <v>-</v>
          </cell>
          <cell r="B44" t="str">
            <v>VAR_cap</v>
          </cell>
          <cell r="C44" t="str">
            <v>SUP_WSTBIO</v>
          </cell>
          <cell r="E44">
            <v>0.21266791604242044</v>
          </cell>
          <cell r="F44">
            <v>0.23306807412603772</v>
          </cell>
          <cell r="G44">
            <v>0.23306690765666008</v>
          </cell>
          <cell r="H44">
            <v>0.23233265788435356</v>
          </cell>
          <cell r="I44">
            <v>0.23187336920768359</v>
          </cell>
          <cell r="J44">
            <v>0.22041872632039605</v>
          </cell>
          <cell r="K44">
            <v>0.3481954133419099</v>
          </cell>
          <cell r="L44">
            <v>0.37191178140009956</v>
          </cell>
          <cell r="M44">
            <v>0.3893119958066345</v>
          </cell>
          <cell r="N44">
            <v>0.38934502434735219</v>
          </cell>
          <cell r="O44">
            <v>0.38935152111755911</v>
          </cell>
          <cell r="P44">
            <v>0.38931969979759135</v>
          </cell>
        </row>
        <row r="45">
          <cell r="A45" t="str">
            <v>-</v>
          </cell>
          <cell r="B45" t="str">
            <v>VAR_cap</v>
          </cell>
          <cell r="C45" t="str">
            <v>D-CNGA</v>
          </cell>
          <cell r="E45">
            <v>2.8402045916691202E-7</v>
          </cell>
          <cell r="F45">
            <v>5.2433608170317702E-7</v>
          </cell>
          <cell r="G45">
            <v>7.58773106143929E-7</v>
          </cell>
          <cell r="H45">
            <v>1.03317868044354E-6</v>
          </cell>
          <cell r="I45">
            <v>1.46840807846621E-6</v>
          </cell>
          <cell r="J45">
            <v>2.10158656022115E-6</v>
          </cell>
          <cell r="K45">
            <v>3.3368961026695099E-6</v>
          </cell>
          <cell r="L45">
            <v>5.4426408687374196E-4</v>
          </cell>
          <cell r="M45">
            <v>5.4972047087552701E-4</v>
          </cell>
          <cell r="N45">
            <v>6.9887285357974997E-4</v>
          </cell>
          <cell r="O45">
            <v>7.1383666541503397E-4</v>
          </cell>
          <cell r="P45">
            <v>1.3887024644376499E-3</v>
          </cell>
        </row>
        <row r="46">
          <cell r="A46" t="str">
            <v>-</v>
          </cell>
          <cell r="B46" t="str">
            <v>VAR_cap</v>
          </cell>
          <cell r="C46" t="str">
            <v>SUP_BIONGA</v>
          </cell>
          <cell r="E46">
            <v>4.2410522753122522E-2</v>
          </cell>
          <cell r="F46">
            <v>0.12657948422730234</v>
          </cell>
          <cell r="G46">
            <v>9.8869694128432412E-2</v>
          </cell>
          <cell r="H46">
            <v>9.8559262022829497E-2</v>
          </cell>
          <cell r="I46">
            <v>9.8551904152350003E-2</v>
          </cell>
          <cell r="J46">
            <v>9.2011453071569327E-2</v>
          </cell>
          <cell r="K46">
            <v>9.1951154147312211E-2</v>
          </cell>
          <cell r="L46">
            <v>0.10376255194340422</v>
          </cell>
          <cell r="M46">
            <v>0.28236023196303894</v>
          </cell>
          <cell r="N46">
            <v>0.28236585421195304</v>
          </cell>
          <cell r="O46">
            <v>0.28236764212041765</v>
          </cell>
          <cell r="P46">
            <v>0.28241556826521974</v>
          </cell>
        </row>
        <row r="47">
          <cell r="A47" t="str">
            <v>-</v>
          </cell>
          <cell r="B47" t="str">
            <v>VAR_cap</v>
          </cell>
          <cell r="C47" t="str">
            <v>SUP_WODH2</v>
          </cell>
          <cell r="L47">
            <v>3.5891398817822902E-5</v>
          </cell>
          <cell r="M47">
            <v>3.6519499407036057E-5</v>
          </cell>
          <cell r="N47">
            <v>4.8156330166167583E-5</v>
          </cell>
          <cell r="O47">
            <v>4.8408843777816458E-5</v>
          </cell>
          <cell r="P47">
            <v>1.0185627308617761E-4</v>
          </cell>
        </row>
        <row r="48">
          <cell r="A48" t="str">
            <v>-</v>
          </cell>
          <cell r="B48" t="str">
            <v>VAR_cap</v>
          </cell>
          <cell r="C48" t="str">
            <v>ESOL-PV_A</v>
          </cell>
          <cell r="H48">
            <v>4.95006988960114E-2</v>
          </cell>
          <cell r="I48">
            <v>0.184495342451968</v>
          </cell>
          <cell r="J48">
            <v>0.19216716628820901</v>
          </cell>
          <cell r="K48">
            <v>0.19423459388915501</v>
          </cell>
          <cell r="L48">
            <v>0.19423573182374401</v>
          </cell>
          <cell r="M48">
            <v>0.14473556642805799</v>
          </cell>
          <cell r="N48">
            <v>9.7416128881057801E-3</v>
          </cell>
          <cell r="O48">
            <v>1.84304038972897E-3</v>
          </cell>
          <cell r="P48">
            <v>6.1007812909626505E-4</v>
          </cell>
        </row>
        <row r="49">
          <cell r="A49" t="str">
            <v>-</v>
          </cell>
          <cell r="B49" t="str">
            <v>VAR_cap</v>
          </cell>
          <cell r="C49" t="str">
            <v>D-TNGA</v>
          </cell>
          <cell r="E49">
            <v>0.9596178007843531</v>
          </cell>
          <cell r="F49">
            <v>0.95961786785366976</v>
          </cell>
          <cell r="G49">
            <v>0.95961794152204716</v>
          </cell>
          <cell r="H49">
            <v>0.95961802206228286</v>
          </cell>
          <cell r="I49">
            <v>0.95961812672203028</v>
          </cell>
          <cell r="J49">
            <v>0.95961825561447289</v>
          </cell>
          <cell r="K49">
            <v>0.95961842360161997</v>
          </cell>
          <cell r="L49">
            <v>0.32780372875885272</v>
          </cell>
          <cell r="M49">
            <v>9.7581217475130292E-7</v>
          </cell>
          <cell r="N49">
            <v>8.6333372736023296E-7</v>
          </cell>
          <cell r="O49">
            <v>7.1488769892890395E-7</v>
          </cell>
          <cell r="P49">
            <v>6.4683153590479004E-7</v>
          </cell>
        </row>
        <row r="50">
          <cell r="A50" t="str">
            <v>-</v>
          </cell>
          <cell r="B50" t="str">
            <v>VAR_cap</v>
          </cell>
          <cell r="C50" t="str">
            <v>SUP_ELCH2_D</v>
          </cell>
          <cell r="H50">
            <v>6.44790989489563E-6</v>
          </cell>
          <cell r="I50">
            <v>7.7208495336285806E-5</v>
          </cell>
          <cell r="J50">
            <v>1.8686097520706E-4</v>
          </cell>
          <cell r="K50">
            <v>2.06080406992176E-4</v>
          </cell>
          <cell r="L50">
            <v>2.3994347879496101E-4</v>
          </cell>
          <cell r="M50">
            <v>2.1642755250256401E-4</v>
          </cell>
          <cell r="N50">
            <v>2.3017145175846201E-4</v>
          </cell>
          <cell r="O50">
            <v>2.12095775223806E-4</v>
          </cell>
          <cell r="P50">
            <v>2.9508060674584999E-4</v>
          </cell>
        </row>
        <row r="51">
          <cell r="A51" t="str">
            <v>-</v>
          </cell>
          <cell r="B51" t="str">
            <v>VAR_cap</v>
          </cell>
          <cell r="C51" t="str">
            <v>SUP_H2GSL</v>
          </cell>
          <cell r="H51">
            <v>4.2175548362810401E-7</v>
          </cell>
          <cell r="I51">
            <v>4.3222340205179099E-6</v>
          </cell>
          <cell r="J51">
            <v>3.1444362693646734E-2</v>
          </cell>
          <cell r="K51">
            <v>3.1447683142059563E-2</v>
          </cell>
          <cell r="L51">
            <v>4.3323692515735319E-2</v>
          </cell>
          <cell r="M51">
            <v>1.4123352185673101E-2</v>
          </cell>
          <cell r="N51">
            <v>1.189311741669383E-2</v>
          </cell>
          <cell r="O51">
            <v>1.1882978048409376E-2</v>
          </cell>
          <cell r="P51">
            <v>8.9004708537020645E-3</v>
          </cell>
        </row>
        <row r="52">
          <cell r="A52" t="str">
            <v>-</v>
          </cell>
          <cell r="B52" t="str">
            <v>VAR_cap</v>
          </cell>
          <cell r="C52" t="str">
            <v>ESOL-PV_E</v>
          </cell>
          <cell r="H52">
            <v>2.5855445831390101E-6</v>
          </cell>
          <cell r="I52">
            <v>2.1898625841340201E-4</v>
          </cell>
          <cell r="J52">
            <v>5.1667047157715395E-4</v>
          </cell>
          <cell r="K52">
            <v>5.5143509327345804E-4</v>
          </cell>
          <cell r="L52">
            <v>5.5342830142979401E-4</v>
          </cell>
          <cell r="M52">
            <v>5.5410659327030502E-4</v>
          </cell>
          <cell r="N52">
            <v>5.5498018452218004E-4</v>
          </cell>
          <cell r="O52">
            <v>3.4544641826327602E-4</v>
          </cell>
          <cell r="P52">
            <v>4.2319391706705699E-4</v>
          </cell>
        </row>
        <row r="53">
          <cell r="A53" t="str">
            <v>-</v>
          </cell>
          <cell r="B53" t="str">
            <v>VAR_cap</v>
          </cell>
          <cell r="C53" t="str">
            <v>D-SNGA</v>
          </cell>
          <cell r="E53">
            <v>2.23505247579573</v>
          </cell>
          <cell r="F53">
            <v>2.2350525960985421</v>
          </cell>
          <cell r="G53">
            <v>2.2350527989035767</v>
          </cell>
          <cell r="H53">
            <v>2.2350530344313291</v>
          </cell>
          <cell r="I53">
            <v>2.2350534159831899</v>
          </cell>
          <cell r="J53">
            <v>2.2350539773835263</v>
          </cell>
          <cell r="K53">
            <v>2.2350549414048735</v>
          </cell>
          <cell r="L53">
            <v>1.2463579260735989</v>
          </cell>
          <cell r="M53">
            <v>0.48287078730653599</v>
          </cell>
          <cell r="N53">
            <v>0.48287195041138697</v>
          </cell>
          <cell r="O53">
            <v>0.48287329525616601</v>
          </cell>
          <cell r="P53">
            <v>0.48288073464458803</v>
          </cell>
        </row>
        <row r="54">
          <cell r="A54" t="str">
            <v>-</v>
          </cell>
          <cell r="B54" t="str">
            <v>VAR_cap</v>
          </cell>
          <cell r="C54" t="str">
            <v>SUP_MNRBIO</v>
          </cell>
          <cell r="E54">
            <v>4.95091846373217E-2</v>
          </cell>
          <cell r="F54">
            <v>0.12931277563066909</v>
          </cell>
          <cell r="G54">
            <v>0.16239637044011185</v>
          </cell>
          <cell r="H54">
            <v>0.16239958420296269</v>
          </cell>
          <cell r="I54">
            <v>0.16240431517582046</v>
          </cell>
          <cell r="J54">
            <v>0.16243661362115216</v>
          </cell>
          <cell r="K54">
            <v>0.20385893990606038</v>
          </cell>
          <cell r="L54">
            <v>0.24363261064953945</v>
          </cell>
          <cell r="M54">
            <v>0.24363079644637531</v>
          </cell>
          <cell r="N54">
            <v>0.24363550114337074</v>
          </cell>
          <cell r="O54">
            <v>0.24363518234470244</v>
          </cell>
          <cell r="P54">
            <v>0.24368106644511661</v>
          </cell>
        </row>
        <row r="55">
          <cell r="A55" t="str">
            <v>-</v>
          </cell>
          <cell r="B55" t="str">
            <v>VAR_cap</v>
          </cell>
          <cell r="C55" t="str">
            <v>D-RNGA</v>
          </cell>
          <cell r="E55">
            <v>3.0972402188994428</v>
          </cell>
          <cell r="F55">
            <v>3.0972403211574315</v>
          </cell>
          <cell r="G55">
            <v>3.0972404638805027</v>
          </cell>
          <cell r="H55">
            <v>3.0972406157745165</v>
          </cell>
          <cell r="I55">
            <v>3.0972409984307392</v>
          </cell>
          <cell r="J55">
            <v>3.097241209547529</v>
          </cell>
          <cell r="K55">
            <v>3.0972415494239973</v>
          </cell>
          <cell r="L55">
            <v>1.2435801651935381</v>
          </cell>
          <cell r="M55">
            <v>0.58123234168564897</v>
          </cell>
          <cell r="N55">
            <v>0.58123311835199698</v>
          </cell>
          <cell r="O55">
            <v>0.58123432092048499</v>
          </cell>
          <cell r="P55">
            <v>0.58123917441916295</v>
          </cell>
        </row>
        <row r="56">
          <cell r="A56" t="str">
            <v>-</v>
          </cell>
          <cell r="B56" t="str">
            <v>VAR_cap</v>
          </cell>
          <cell r="C56" t="str">
            <v>SUP_WSTHTGBIOCCS</v>
          </cell>
          <cell r="J56">
            <v>7.8159879852462292E-6</v>
          </cell>
          <cell r="K56">
            <v>8.6425628501001352E-6</v>
          </cell>
          <cell r="L56">
            <v>3.8880303268610596E-5</v>
          </cell>
          <cell r="M56">
            <v>3.4087569899202422E-5</v>
          </cell>
          <cell r="N56">
            <v>3.1096757691513252E-5</v>
          </cell>
          <cell r="O56">
            <v>3.0847118787418139E-5</v>
          </cell>
          <cell r="P56">
            <v>4.0378981048826871E-5</v>
          </cell>
        </row>
        <row r="57">
          <cell r="A57" t="str">
            <v>-</v>
          </cell>
          <cell r="B57" t="str">
            <v>VAR_cap</v>
          </cell>
          <cell r="C57" t="str">
            <v>SUP_WODBIO</v>
          </cell>
          <cell r="E57">
            <v>6.1302795252177003E-7</v>
          </cell>
          <cell r="F57">
            <v>2.105004891494641E-5</v>
          </cell>
          <cell r="G57">
            <v>2.4039680406753392E-5</v>
          </cell>
          <cell r="H57">
            <v>5.6327669942539715E-5</v>
          </cell>
          <cell r="I57">
            <v>6.2943199508982831E-5</v>
          </cell>
          <cell r="J57">
            <v>5.4836351982580474E-5</v>
          </cell>
          <cell r="K57">
            <v>4.3724231747239546E-5</v>
          </cell>
          <cell r="L57">
            <v>3.6221075316372989E-5</v>
          </cell>
          <cell r="M57">
            <v>3.2411691539261387E-5</v>
          </cell>
          <cell r="N57">
            <v>4.8370250511557895E-5</v>
          </cell>
          <cell r="O57">
            <v>4.094945118393224E-5</v>
          </cell>
          <cell r="P57">
            <v>9.8752848548946284E-5</v>
          </cell>
        </row>
        <row r="58">
          <cell r="A58" t="str">
            <v>-</v>
          </cell>
          <cell r="B58" t="str">
            <v>VAR_cap</v>
          </cell>
          <cell r="C58" t="str">
            <v>SUP_ELCH2_SOEC</v>
          </cell>
          <cell r="J58">
            <v>4.2198177342653699E-4</v>
          </cell>
          <cell r="K58">
            <v>4.8083783584734014E-4</v>
          </cell>
          <cell r="L58">
            <v>4.4689364721143198E-4</v>
          </cell>
          <cell r="M58">
            <v>6.8182464358265563E-4</v>
          </cell>
          <cell r="N58">
            <v>8.8220922048522449E-4</v>
          </cell>
          <cell r="O58">
            <v>6.826873813059629E-4</v>
          </cell>
          <cell r="P58">
            <v>1.4784055219700754E-3</v>
          </cell>
        </row>
        <row r="59">
          <cell r="A59" t="str">
            <v>-</v>
          </cell>
          <cell r="B59" t="str">
            <v>VAR_cap</v>
          </cell>
          <cell r="C59" t="str">
            <v>SUP_WODH2CCS</v>
          </cell>
          <cell r="L59">
            <v>0.168995306329699</v>
          </cell>
          <cell r="M59">
            <v>0.16900043043904414</v>
          </cell>
          <cell r="N59">
            <v>0.19624074422233931</v>
          </cell>
          <cell r="O59">
            <v>0.20223461891483679</v>
          </cell>
          <cell r="P59">
            <v>0.21109417288234358</v>
          </cell>
        </row>
        <row r="60">
          <cell r="A60" t="str">
            <v>-</v>
          </cell>
          <cell r="B60" t="str">
            <v>VAR_cap</v>
          </cell>
          <cell r="C60" t="str">
            <v>SUP_WODBIOCCS</v>
          </cell>
          <cell r="J60">
            <v>2.1246607332558799E-5</v>
          </cell>
          <cell r="K60">
            <v>2.6526182017859301E-5</v>
          </cell>
          <cell r="L60">
            <v>5.0995901358740402E-5</v>
          </cell>
          <cell r="M60">
            <v>4.8289079249910601E-5</v>
          </cell>
          <cell r="N60">
            <v>5.3058763834955301E-5</v>
          </cell>
          <cell r="O60">
            <v>4.8552433175414699E-5</v>
          </cell>
          <cell r="P60">
            <v>8.6636320177092496E-5</v>
          </cell>
        </row>
        <row r="61">
          <cell r="A61" t="str">
            <v>-</v>
          </cell>
          <cell r="B61" t="str">
            <v>VAR_cap</v>
          </cell>
          <cell r="C61" t="str">
            <v>SUP_NGAH2CCS</v>
          </cell>
          <cell r="J61">
            <v>5.0377106577032598E-7</v>
          </cell>
          <cell r="K61">
            <v>8.1779740798184411E-7</v>
          </cell>
          <cell r="L61">
            <v>7.1790221581493241E-5</v>
          </cell>
          <cell r="M61">
            <v>7.2609182158162939E-5</v>
          </cell>
          <cell r="N61">
            <v>9.0852737448883728E-5</v>
          </cell>
          <cell r="O61">
            <v>9.1538752394846286E-5</v>
          </cell>
          <cell r="P61">
            <v>1.698370677338939E-4</v>
          </cell>
        </row>
        <row r="62">
          <cell r="A62" t="str">
            <v>-</v>
          </cell>
          <cell r="B62" t="str">
            <v>VAR_cap</v>
          </cell>
          <cell r="C62" t="str">
            <v>SUP_ELCH2</v>
          </cell>
          <cell r="E62">
            <v>2.4739574699579597E-4</v>
          </cell>
          <cell r="F62">
            <v>3.2746360744157708E-4</v>
          </cell>
          <cell r="G62">
            <v>3.3114917787936991E-4</v>
          </cell>
          <cell r="H62">
            <v>4.0956247620309366E-3</v>
          </cell>
          <cell r="I62">
            <v>0.5074660329773103</v>
          </cell>
          <cell r="J62">
            <v>0.57824280232456648</v>
          </cell>
          <cell r="K62">
            <v>0.63673530346094531</v>
          </cell>
          <cell r="L62">
            <v>0.77661578754372262</v>
          </cell>
          <cell r="M62">
            <v>0.92403115858163221</v>
          </cell>
          <cell r="N62">
            <v>1.0744046095083257</v>
          </cell>
          <cell r="O62">
            <v>1.1609645596480558</v>
          </cell>
          <cell r="P62">
            <v>1.2018437058651152</v>
          </cell>
        </row>
        <row r="63">
          <cell r="A63" t="str">
            <v>-</v>
          </cell>
          <cell r="B63" t="str">
            <v>VAR_cap</v>
          </cell>
          <cell r="C63" t="str">
            <v>CT_CWODBDS</v>
          </cell>
          <cell r="E63">
            <v>3.7873753441514987E-2</v>
          </cell>
          <cell r="F63">
            <v>3.3045530180068214E-2</v>
          </cell>
          <cell r="G63">
            <v>2.4810714434617007E-2</v>
          </cell>
          <cell r="H63">
            <v>3.7453313805037303E-5</v>
          </cell>
          <cell r="I63">
            <v>3.3234067487987462E-5</v>
          </cell>
          <cell r="J63">
            <v>2.5222952977466332E-5</v>
          </cell>
          <cell r="K63">
            <v>2.6253382987549299E-5</v>
          </cell>
          <cell r="L63">
            <v>4.219559768146E-5</v>
          </cell>
          <cell r="M63">
            <v>2.86378157114311E-5</v>
          </cell>
          <cell r="N63">
            <v>4.8650292224128959E-5</v>
          </cell>
          <cell r="O63">
            <v>4.7705102908588096E-5</v>
          </cell>
          <cell r="P63">
            <v>9.7051710921742526E-5</v>
          </cell>
        </row>
        <row r="64">
          <cell r="A64" t="str">
            <v>-</v>
          </cell>
          <cell r="B64" t="str">
            <v>VAR_cap</v>
          </cell>
          <cell r="C64" t="str">
            <v>CT_CWODETHCCS</v>
          </cell>
          <cell r="J64">
            <v>1.3723337051573299E-5</v>
          </cell>
          <cell r="K64">
            <v>1.50167192770385E-5</v>
          </cell>
          <cell r="L64">
            <v>2.4633982859415599E-5</v>
          </cell>
          <cell r="M64">
            <v>2.3117870898304701E-5</v>
          </cell>
          <cell r="N64">
            <v>3.4103257386287998E-5</v>
          </cell>
          <cell r="O64">
            <v>3.3286645950636302E-5</v>
          </cell>
          <cell r="P64">
            <v>7.7097942785803498E-5</v>
          </cell>
        </row>
        <row r="65">
          <cell r="A65" t="str">
            <v>-</v>
          </cell>
          <cell r="B65" t="str">
            <v>VAR_cap</v>
          </cell>
          <cell r="C65" t="str">
            <v>CT_CWODPLT</v>
          </cell>
          <cell r="E65">
            <v>0.36356030197767464</v>
          </cell>
          <cell r="F65">
            <v>0.4099759606636344</v>
          </cell>
          <cell r="G65">
            <v>0.40997584113979574</v>
          </cell>
          <cell r="H65">
            <v>0.40997880487939581</v>
          </cell>
          <cell r="I65">
            <v>0.43078569311012038</v>
          </cell>
          <cell r="J65">
            <v>0.45468780844873086</v>
          </cell>
          <cell r="K65">
            <v>0.45586313546580093</v>
          </cell>
          <cell r="L65">
            <v>0.4558954950504624</v>
          </cell>
          <cell r="M65">
            <v>0.4431391827653236</v>
          </cell>
          <cell r="N65">
            <v>0.45503272465572564</v>
          </cell>
          <cell r="O65">
            <v>0.44956874797115665</v>
          </cell>
          <cell r="P65">
            <v>0.44954572940901427</v>
          </cell>
        </row>
        <row r="66">
          <cell r="A66" t="str">
            <v>-</v>
          </cell>
          <cell r="B66" t="str">
            <v>VAR_cap</v>
          </cell>
          <cell r="C66" t="str">
            <v>D-DH2</v>
          </cell>
          <cell r="H66">
            <v>2.7517878047297499E-5</v>
          </cell>
          <cell r="I66">
            <v>1.04292954438996E-4</v>
          </cell>
          <cell r="J66">
            <v>2.8921279076915801E-4</v>
          </cell>
          <cell r="K66">
            <v>3.1125697989478802E-4</v>
          </cell>
          <cell r="L66">
            <v>4.2739602544703898E-4</v>
          </cell>
          <cell r="M66">
            <v>4.3298188869524801E-4</v>
          </cell>
          <cell r="N66">
            <v>5.1177846314958602E-4</v>
          </cell>
          <cell r="O66">
            <v>5.1588544711077202E-4</v>
          </cell>
          <cell r="P66">
            <v>9.1535420215482896E-4</v>
          </cell>
        </row>
        <row r="67">
          <cell r="A67" t="str">
            <v>-</v>
          </cell>
          <cell r="B67" t="str">
            <v>VAR_cap</v>
          </cell>
          <cell r="C67" t="str">
            <v>CT_CWODETH</v>
          </cell>
          <cell r="E67">
            <v>6.8961807247778818E-3</v>
          </cell>
          <cell r="F67">
            <v>6.8954641596517176E-3</v>
          </cell>
          <cell r="G67">
            <v>6.8954742981356711E-3</v>
          </cell>
          <cell r="H67">
            <v>2.3871281461270051E-5</v>
          </cell>
          <cell r="I67">
            <v>2.4823669602099668E-5</v>
          </cell>
          <cell r="J67">
            <v>1.7807229689530309E-5</v>
          </cell>
          <cell r="K67">
            <v>1.6410498105301177E-5</v>
          </cell>
          <cell r="L67">
            <v>2.7632975689012083E-5</v>
          </cell>
          <cell r="M67">
            <v>2.5996495449980311E-5</v>
          </cell>
          <cell r="N67">
            <v>4.1362968600590489E-5</v>
          </cell>
          <cell r="O67">
            <v>3.4159922166878804E-5</v>
          </cell>
          <cell r="P67">
            <v>7.7503299847256772E-5</v>
          </cell>
        </row>
        <row r="68">
          <cell r="A68" t="str">
            <v>-</v>
          </cell>
          <cell r="B68" t="str">
            <v>VAR_cap</v>
          </cell>
          <cell r="C68" t="str">
            <v>D-INGA</v>
          </cell>
          <cell r="E68">
            <v>1.9844840079384376</v>
          </cell>
          <cell r="F68">
            <v>1.9844844041976017</v>
          </cell>
          <cell r="G68">
            <v>1.984484949292755</v>
          </cell>
          <cell r="H68">
            <v>1.9844857875386581</v>
          </cell>
          <cell r="I68">
            <v>1.9844874033883886</v>
          </cell>
          <cell r="J68">
            <v>1.9844900807794985</v>
          </cell>
          <cell r="K68">
            <v>1.9844937207019895</v>
          </cell>
          <cell r="L68">
            <v>1.155295967394973</v>
          </cell>
          <cell r="M68">
            <v>0.36873622198192502</v>
          </cell>
          <cell r="N68">
            <v>0.26189906913738598</v>
          </cell>
          <cell r="O68">
            <v>0.26190696574906602</v>
          </cell>
          <cell r="P68">
            <v>0.26197212403150699</v>
          </cell>
        </row>
        <row r="69">
          <cell r="A69" t="str">
            <v>-</v>
          </cell>
          <cell r="B69" t="str">
            <v>VAR_cap</v>
          </cell>
          <cell r="C69" t="str">
            <v>SUP_H2DSL</v>
          </cell>
          <cell r="H69">
            <v>9.02742269489628E-7</v>
          </cell>
          <cell r="I69">
            <v>5.0573460499743144E-6</v>
          </cell>
          <cell r="J69">
            <v>3.9920976884189285E-4</v>
          </cell>
          <cell r="K69">
            <v>4.0218028355891851E-4</v>
          </cell>
          <cell r="L69">
            <v>4.063717180137737E-4</v>
          </cell>
          <cell r="M69">
            <v>3.5324295735402871E-4</v>
          </cell>
          <cell r="N69">
            <v>3.6397657877123906E-4</v>
          </cell>
          <cell r="O69">
            <v>3.6416373764072495E-4</v>
          </cell>
          <cell r="P69">
            <v>7.5146436094844006E-4</v>
          </cell>
        </row>
        <row r="70">
          <cell r="A70" t="str">
            <v>-</v>
          </cell>
          <cell r="B70" t="str">
            <v>VAR_cap</v>
          </cell>
          <cell r="C70" t="str">
            <v>SUP_DAC</v>
          </cell>
          <cell r="J70">
            <v>1.6722586469173899E-3</v>
          </cell>
          <cell r="K70">
            <v>2.1514908736773538E-3</v>
          </cell>
          <cell r="L70">
            <v>20.796235841378611</v>
          </cell>
          <cell r="M70">
            <v>44.411262085272</v>
          </cell>
          <cell r="N70">
            <v>193.23461617065408</v>
          </cell>
          <cell r="O70">
            <v>281.81118837885731</v>
          </cell>
          <cell r="P70">
            <v>372.68992410891201</v>
          </cell>
        </row>
        <row r="71">
          <cell r="A71" t="str">
            <v>-</v>
          </cell>
          <cell r="B71" t="str">
            <v>VAR_cap</v>
          </cell>
          <cell r="C71" t="str">
            <v>CT_CWODBDSCCS</v>
          </cell>
          <cell r="J71">
            <v>1.9883604489769E-5</v>
          </cell>
          <cell r="K71">
            <v>2.46489344807202E-5</v>
          </cell>
          <cell r="L71">
            <v>0.18861469129090799</v>
          </cell>
          <cell r="M71">
            <v>0.201177473401976</v>
          </cell>
          <cell r="N71">
            <v>0.20116062724025499</v>
          </cell>
          <cell r="O71">
            <v>0.20116430121703499</v>
          </cell>
          <cell r="P71">
            <v>0.20487398253325301</v>
          </cell>
        </row>
        <row r="72">
          <cell r="A72" t="str">
            <v>CO2_M</v>
          </cell>
          <cell r="B72" t="str">
            <v>VAR_fin</v>
          </cell>
          <cell r="C72" t="str">
            <v>SUP_H2NGA</v>
          </cell>
          <cell r="J72">
            <v>2.9201020743652051E-2</v>
          </cell>
          <cell r="K72">
            <v>1.5862738269729532E-2</v>
          </cell>
          <cell r="L72">
            <v>0.15682570107351301</v>
          </cell>
          <cell r="M72">
            <v>80.328500400603289</v>
          </cell>
          <cell r="N72">
            <v>169.9197578718902</v>
          </cell>
          <cell r="O72">
            <v>193.17125775478954</v>
          </cell>
          <cell r="P72">
            <v>192.9739868579112</v>
          </cell>
        </row>
        <row r="73">
          <cell r="A73" t="str">
            <v>CO2_M</v>
          </cell>
          <cell r="B73" t="str">
            <v>VAR_fin</v>
          </cell>
          <cell r="C73" t="str">
            <v>SUP_H2GSL</v>
          </cell>
          <cell r="J73">
            <v>16.396928215362237</v>
          </cell>
          <cell r="K73">
            <v>6.7740372227553705</v>
          </cell>
          <cell r="L73">
            <v>25.914762259541277</v>
          </cell>
          <cell r="M73">
            <v>4.9591682259877219</v>
          </cell>
          <cell r="N73">
            <v>8.0377804202693035</v>
          </cell>
          <cell r="O73">
            <v>7.3405377313638658</v>
          </cell>
          <cell r="P73">
            <v>6.2977203751844906</v>
          </cell>
        </row>
        <row r="74">
          <cell r="A74" t="str">
            <v>CO2_M</v>
          </cell>
          <cell r="B74" t="str">
            <v>VAR_fin</v>
          </cell>
          <cell r="C74" t="str">
            <v>SUP_H2DSL</v>
          </cell>
          <cell r="J74">
            <v>0.23303599935721761</v>
          </cell>
          <cell r="K74">
            <v>0.12166463405936299</v>
          </cell>
          <cell r="L74">
            <v>3.191730059829978E-2</v>
          </cell>
          <cell r="M74">
            <v>5.1047451657912586E-2</v>
          </cell>
          <cell r="N74">
            <v>9.0458232790915624E-2</v>
          </cell>
          <cell r="O74">
            <v>7.175795551615205E-2</v>
          </cell>
          <cell r="P74">
            <v>0.23042687179578891</v>
          </cell>
        </row>
        <row r="75">
          <cell r="A75" t="str">
            <v>ELC35</v>
          </cell>
          <cell r="B75" t="str">
            <v>VAR_fout</v>
          </cell>
          <cell r="C75" t="str">
            <v>SUP_WSTBIO</v>
          </cell>
          <cell r="E75">
            <v>0.11258826676266492</v>
          </cell>
          <cell r="F75">
            <v>0.12338890105483717</v>
          </cell>
          <cell r="G75">
            <v>0.11920557233847534</v>
          </cell>
          <cell r="H75">
            <v>0.12299958758341284</v>
          </cell>
          <cell r="I75">
            <v>0.12275629027951054</v>
          </cell>
          <cell r="J75">
            <v>0.11669215812540536</v>
          </cell>
          <cell r="K75">
            <v>0.18434079278996104</v>
          </cell>
          <cell r="L75">
            <v>0.19689429135300504</v>
          </cell>
          <cell r="M75">
            <v>0.20610634569439684</v>
          </cell>
          <cell r="N75">
            <v>0.2061238387646471</v>
          </cell>
          <cell r="O75">
            <v>0.20612728839113834</v>
          </cell>
          <cell r="P75">
            <v>0.20610993452211637</v>
          </cell>
        </row>
        <row r="76">
          <cell r="A76" t="str">
            <v>ELC35</v>
          </cell>
          <cell r="B76" t="str">
            <v>VAR_fout</v>
          </cell>
          <cell r="C76" t="str">
            <v>ESOL-PV_A</v>
          </cell>
          <cell r="H76">
            <v>0.34128023023077181</v>
          </cell>
          <cell r="I76">
            <v>1.2719944233673472</v>
          </cell>
          <cell r="J76">
            <v>1.3248874736123259</v>
          </cell>
          <cell r="K76">
            <v>1.3391393186523213</v>
          </cell>
          <cell r="L76">
            <v>1.3391469737152086</v>
          </cell>
          <cell r="M76">
            <v>0.99786841119666114</v>
          </cell>
          <cell r="N76">
            <v>6.715775396537213E-2</v>
          </cell>
          <cell r="O76">
            <v>1.2695638544837249E-2</v>
          </cell>
          <cell r="P76">
            <v>4.1874413236434446E-3</v>
          </cell>
        </row>
        <row r="77">
          <cell r="A77" t="str">
            <v>ELC35</v>
          </cell>
          <cell r="B77" t="str">
            <v>VAR_fout</v>
          </cell>
          <cell r="C77" t="str">
            <v>SUP_WODBIO</v>
          </cell>
          <cell r="G77">
            <v>3.7015432081837931E-6</v>
          </cell>
          <cell r="H77">
            <v>5.1503468114323751E-5</v>
          </cell>
          <cell r="I77">
            <v>5.1710101069437946E-5</v>
          </cell>
          <cell r="J77">
            <v>3.7631856243994753E-5</v>
          </cell>
          <cell r="K77">
            <v>3.1202322775529846E-5</v>
          </cell>
          <cell r="L77">
            <v>7.9519438126240263E-6</v>
          </cell>
          <cell r="M77">
            <v>1.0137583805806271E-5</v>
          </cell>
          <cell r="N77">
            <v>1.1196064828405477E-5</v>
          </cell>
          <cell r="O77">
            <v>1.2424739737716826E-5</v>
          </cell>
          <cell r="P77">
            <v>3.9886209875317541E-5</v>
          </cell>
        </row>
        <row r="78">
          <cell r="A78" t="str">
            <v>ELC35</v>
          </cell>
          <cell r="B78" t="str">
            <v>VAR_fout</v>
          </cell>
          <cell r="C78" t="str">
            <v>SUP_WODBIOCCS</v>
          </cell>
          <cell r="J78">
            <v>1.5293423973079759E-5</v>
          </cell>
          <cell r="K78">
            <v>2.1802171698203116E-5</v>
          </cell>
          <cell r="L78">
            <v>4.5422560693234232E-5</v>
          </cell>
          <cell r="M78">
            <v>4.3172813305148583E-5</v>
          </cell>
          <cell r="N78">
            <v>4.2462641343623738E-5</v>
          </cell>
          <cell r="O78">
            <v>4.1910181465441134E-5</v>
          </cell>
          <cell r="P78">
            <v>7.1034857141428999E-5</v>
          </cell>
        </row>
        <row r="79">
          <cell r="A79" t="str">
            <v>ELC35</v>
          </cell>
          <cell r="B79" t="str">
            <v>VAR_fin</v>
          </cell>
          <cell r="C79" t="str">
            <v>D-CELC</v>
          </cell>
          <cell r="E79">
            <v>0.35877037355831354</v>
          </cell>
          <cell r="F79">
            <v>5.1442587136111398E-2</v>
          </cell>
          <cell r="G79">
            <v>0.34332450428531619</v>
          </cell>
          <cell r="H79">
            <v>5.5507935824154211E-2</v>
          </cell>
          <cell r="I79">
            <v>15.180429639387116</v>
          </cell>
          <cell r="J79">
            <v>14.736499183784888</v>
          </cell>
          <cell r="K79">
            <v>14.320354473065903</v>
          </cell>
          <cell r="L79">
            <v>16.711563921651024</v>
          </cell>
          <cell r="M79">
            <v>24.985553219043037</v>
          </cell>
          <cell r="N79">
            <v>27.708774153776364</v>
          </cell>
          <cell r="O79">
            <v>28.765267635625431</v>
          </cell>
          <cell r="P79">
            <v>29.425898831458277</v>
          </cell>
        </row>
        <row r="80">
          <cell r="A80" t="str">
            <v>CO2_O</v>
          </cell>
          <cell r="B80" t="str">
            <v>VAR_fout</v>
          </cell>
          <cell r="C80" t="str">
            <v>SUP_WSTHTGBIOCCS</v>
          </cell>
          <cell r="J80">
            <v>4.4902013675608265E-3</v>
          </cell>
          <cell r="K80">
            <v>6.5046571514022411E-3</v>
          </cell>
          <cell r="L80">
            <v>4.492164948322578E-2</v>
          </cell>
          <cell r="M80">
            <v>3.7599472417035519E-2</v>
          </cell>
          <cell r="N80">
            <v>3.0544230949309883E-2</v>
          </cell>
          <cell r="O80">
            <v>3.2167468431898785E-2</v>
          </cell>
          <cell r="P80">
            <v>3.5371595543390179E-2</v>
          </cell>
        </row>
        <row r="81">
          <cell r="A81" t="str">
            <v>CO2_O</v>
          </cell>
          <cell r="B81" t="str">
            <v>VAR_fout</v>
          </cell>
          <cell r="C81" t="str">
            <v>SUP_WODH2CCS</v>
          </cell>
          <cell r="L81">
            <v>855.7803695721467</v>
          </cell>
          <cell r="M81">
            <v>855.78791675302136</v>
          </cell>
          <cell r="N81">
            <v>950.46933868994097</v>
          </cell>
          <cell r="O81">
            <v>950.47232998363381</v>
          </cell>
          <cell r="P81">
            <v>950.40115635021766</v>
          </cell>
        </row>
        <row r="82">
          <cell r="A82" t="str">
            <v>CO2_O</v>
          </cell>
          <cell r="B82" t="str">
            <v>VAR_fout</v>
          </cell>
          <cell r="C82" t="str">
            <v>SUP_WODBIOCCS</v>
          </cell>
          <cell r="J82">
            <v>2.3040398847984794E-2</v>
          </cell>
          <cell r="K82">
            <v>3.3463552177996472E-2</v>
          </cell>
          <cell r="L82">
            <v>7.0997049682321026E-2</v>
          </cell>
          <cell r="M82">
            <v>6.7357243621771298E-2</v>
          </cell>
          <cell r="N82">
            <v>6.6281728318565589E-2</v>
          </cell>
          <cell r="O82">
            <v>6.437815046240801E-2</v>
          </cell>
          <cell r="P82">
            <v>0.10879472613045429</v>
          </cell>
        </row>
        <row r="83">
          <cell r="A83" t="str">
            <v>CO2_O</v>
          </cell>
          <cell r="B83" t="str">
            <v>VAR_fout</v>
          </cell>
          <cell r="C83" t="str">
            <v>SUP_NGAH2CCS</v>
          </cell>
          <cell r="L83">
            <v>1.0025637100738078E-2</v>
          </cell>
          <cell r="M83">
            <v>9.4522658457308079E-3</v>
          </cell>
          <cell r="N83">
            <v>1.0423867829324338E-2</v>
          </cell>
          <cell r="O83">
            <v>1.4005691677354578E-2</v>
          </cell>
          <cell r="P83">
            <v>1.8272933653632317E-2</v>
          </cell>
        </row>
        <row r="84">
          <cell r="A84" t="str">
            <v>CO2_O</v>
          </cell>
          <cell r="B84" t="str">
            <v>VAR_fout</v>
          </cell>
          <cell r="C84" t="str">
            <v>CT_CWODETHCCS</v>
          </cell>
          <cell r="J84">
            <v>2.2388789169701996E-3</v>
          </cell>
          <cell r="K84">
            <v>1.7348285235220884E-3</v>
          </cell>
          <cell r="L84">
            <v>2.0067918565795694E-3</v>
          </cell>
          <cell r="M84">
            <v>2.5614679872437863E-3</v>
          </cell>
          <cell r="N84">
            <v>6.9125654407663478E-3</v>
          </cell>
          <cell r="O84">
            <v>2.9574020691196358E-3</v>
          </cell>
          <cell r="P84">
            <v>1.6443222367323797E-2</v>
          </cell>
        </row>
        <row r="85">
          <cell r="A85" t="str">
            <v>CO2_O</v>
          </cell>
          <cell r="B85" t="str">
            <v>VAR_fout</v>
          </cell>
          <cell r="C85" t="str">
            <v>SUP_DAC</v>
          </cell>
          <cell r="J85">
            <v>6.057903565271929E-3</v>
          </cell>
          <cell r="K85">
            <v>1.0588324219865296E-2</v>
          </cell>
          <cell r="L85">
            <v>163.95731705006011</v>
          </cell>
          <cell r="M85">
            <v>350.13828238147715</v>
          </cell>
          <cell r="N85">
            <v>1523.4615008360445</v>
          </cell>
          <cell r="O85">
            <v>2221.7992554025504</v>
          </cell>
          <cell r="P85">
            <v>2938.2833514683171</v>
          </cell>
        </row>
        <row r="86">
          <cell r="A86" t="str">
            <v>CO2_O</v>
          </cell>
          <cell r="B86" t="str">
            <v>VAR_fout</v>
          </cell>
          <cell r="C86" t="str">
            <v>CT_CWODBDSCCS</v>
          </cell>
          <cell r="J86">
            <v>1.8345342782472216E-2</v>
          </cell>
          <cell r="K86">
            <v>3.3108698391185437E-2</v>
          </cell>
          <cell r="L86">
            <v>604.3649713606319</v>
          </cell>
          <cell r="M86">
            <v>693.36041006317544</v>
          </cell>
          <cell r="N86">
            <v>604.36613295559835</v>
          </cell>
          <cell r="O86">
            <v>693.30039610826361</v>
          </cell>
          <cell r="P86">
            <v>706.07844176798233</v>
          </cell>
        </row>
        <row r="87">
          <cell r="A87" t="str">
            <v>SCH2S</v>
          </cell>
          <cell r="B87" t="str">
            <v>VAR_fin</v>
          </cell>
          <cell r="C87" t="str">
            <v>SUP_NGAH2</v>
          </cell>
          <cell r="L87">
            <v>7.8963342183658195E-5</v>
          </cell>
          <cell r="M87">
            <v>7.682932147368794E-5</v>
          </cell>
          <cell r="N87">
            <v>1.074097866155036E-4</v>
          </cell>
          <cell r="O87">
            <v>1.0398559002715405E-4</v>
          </cell>
          <cell r="P87">
            <v>2.2019835541768075E-4</v>
          </cell>
        </row>
        <row r="88">
          <cell r="A88" t="str">
            <v>SCH2S</v>
          </cell>
          <cell r="B88" t="str">
            <v>VAR_fin</v>
          </cell>
          <cell r="C88" t="str">
            <v>SUP_WODH2</v>
          </cell>
          <cell r="L88">
            <v>6.4978948500069407E-5</v>
          </cell>
          <cell r="M88">
            <v>7.558563715286629E-5</v>
          </cell>
          <cell r="N88">
            <v>1.3491580685595782E-4</v>
          </cell>
          <cell r="O88">
            <v>8.7071959869247989E-5</v>
          </cell>
          <cell r="P88">
            <v>4.594610988631247E-4</v>
          </cell>
        </row>
        <row r="89">
          <cell r="A89" t="str">
            <v>SCH2S</v>
          </cell>
          <cell r="B89" t="str">
            <v>VAR_fin</v>
          </cell>
          <cell r="C89" t="str">
            <v>SUP_WODH2CCS</v>
          </cell>
          <cell r="L89">
            <v>4.9241330788873459</v>
          </cell>
          <cell r="M89">
            <v>4.924176505126507</v>
          </cell>
          <cell r="N89">
            <v>5.468970401192113</v>
          </cell>
          <cell r="O89">
            <v>5.4689876130010706</v>
          </cell>
          <cell r="P89">
            <v>5.4685780821738659</v>
          </cell>
        </row>
        <row r="90">
          <cell r="A90" t="str">
            <v>SCH2S</v>
          </cell>
          <cell r="B90" t="str">
            <v>VAR_fin</v>
          </cell>
          <cell r="C90" t="str">
            <v>SUP_NGAH2CCS</v>
          </cell>
          <cell r="L90">
            <v>1.3781356282391587E-4</v>
          </cell>
          <cell r="M90">
            <v>1.2993193548398803E-4</v>
          </cell>
          <cell r="N90">
            <v>1.4328768830651432E-4</v>
          </cell>
          <cell r="O90">
            <v>1.9252385164902913E-4</v>
          </cell>
          <cell r="P90">
            <v>2.5118185156200289E-4</v>
          </cell>
        </row>
        <row r="91">
          <cell r="A91" t="str">
            <v>CWST</v>
          </cell>
          <cell r="B91" t="str">
            <v>VAR_fout</v>
          </cell>
          <cell r="C91" t="str">
            <v>D-CWST</v>
          </cell>
          <cell r="E91">
            <v>9.6793741339673982</v>
          </cell>
          <cell r="F91">
            <v>10.60792009354299</v>
          </cell>
          <cell r="G91">
            <v>10.248273347613477</v>
          </cell>
          <cell r="H91">
            <v>10.574450258242546</v>
          </cell>
          <cell r="I91">
            <v>10.55353364145849</v>
          </cell>
          <cell r="J91">
            <v>10.033071011724784</v>
          </cell>
          <cell r="K91">
            <v>15.849046650428207</v>
          </cell>
          <cell r="L91">
            <v>16.932194560663813</v>
          </cell>
          <cell r="M91">
            <v>17.723652571293368</v>
          </cell>
          <cell r="N91">
            <v>17.723912065796544</v>
          </cell>
          <cell r="O91">
            <v>17.72417326949579</v>
          </cell>
          <cell r="P91">
            <v>17.724605430190497</v>
          </cell>
        </row>
        <row r="92">
          <cell r="A92" t="str">
            <v>CWST</v>
          </cell>
          <cell r="B92" t="str">
            <v>VAR_fin</v>
          </cell>
          <cell r="C92" t="str">
            <v>SUP_WSTHTGBIO</v>
          </cell>
          <cell r="J92">
            <v>7.3766570465582629E-4</v>
          </cell>
          <cell r="K92">
            <v>1.0074976844059265E-3</v>
          </cell>
          <cell r="L92">
            <v>3.293124137555373E-3</v>
          </cell>
          <cell r="M92">
            <v>3.0291468083349028E-3</v>
          </cell>
          <cell r="N92">
            <v>2.0698539751540595E-3</v>
          </cell>
          <cell r="O92">
            <v>1.9622834810663634E-3</v>
          </cell>
          <cell r="P92">
            <v>3.7255736821550944E-3</v>
          </cell>
        </row>
        <row r="93">
          <cell r="A93" t="str">
            <v>CWST</v>
          </cell>
          <cell r="B93" t="str">
            <v>VAR_fin</v>
          </cell>
          <cell r="C93" t="str">
            <v>SUP_WSTBIO</v>
          </cell>
          <cell r="E93">
            <v>9.6793741339673982</v>
          </cell>
          <cell r="F93">
            <v>10.60792009354299</v>
          </cell>
          <cell r="G93">
            <v>10.248273347613477</v>
          </cell>
          <cell r="H93">
            <v>10.574450258242546</v>
          </cell>
          <cell r="I93">
            <v>10.55353364145849</v>
          </cell>
          <cell r="J93">
            <v>10.032191537124145</v>
          </cell>
          <cell r="K93">
            <v>15.848041300142659</v>
          </cell>
          <cell r="L93">
            <v>16.927283505176916</v>
          </cell>
          <cell r="M93">
            <v>17.71925697698401</v>
          </cell>
          <cell r="N93">
            <v>17.720760881223498</v>
          </cell>
          <cell r="O93">
            <v>17.721057450541004</v>
          </cell>
          <cell r="P93">
            <v>17.719565513629949</v>
          </cell>
        </row>
        <row r="94">
          <cell r="A94" t="str">
            <v>CWST</v>
          </cell>
          <cell r="B94" t="str">
            <v>VAR_fin</v>
          </cell>
          <cell r="C94" t="str">
            <v>SUP_WSTHTGBIOCCS</v>
          </cell>
          <cell r="J94">
            <v>1.6684755378867526E-4</v>
          </cell>
          <cell r="K94">
            <v>2.4170099403248522E-4</v>
          </cell>
          <cell r="L94">
            <v>1.6692051680746787E-3</v>
          </cell>
          <cell r="M94">
            <v>1.3971266504546498E-3</v>
          </cell>
          <cell r="N94">
            <v>1.1349669645254862E-3</v>
          </cell>
          <cell r="O94">
            <v>1.1952834583791175E-3</v>
          </cell>
          <cell r="P94">
            <v>1.3143428783958899E-3</v>
          </cell>
        </row>
        <row r="95">
          <cell r="A95" t="str">
            <v>NGA</v>
          </cell>
          <cell r="B95" t="str">
            <v>VAR_fout</v>
          </cell>
          <cell r="C95" t="str">
            <v>SUP_H2NGA</v>
          </cell>
          <cell r="J95">
            <v>5.1774859474560406E-4</v>
          </cell>
          <cell r="K95">
            <v>2.8125422464059496E-4</v>
          </cell>
          <cell r="L95">
            <v>2.780597536764416E-3</v>
          </cell>
          <cell r="M95">
            <v>1.4242641915000569</v>
          </cell>
          <cell r="N95">
            <v>3.0127616643952178</v>
          </cell>
          <cell r="O95">
            <v>3.4250223006168348</v>
          </cell>
          <cell r="P95">
            <v>3.4215245896792816</v>
          </cell>
        </row>
        <row r="96">
          <cell r="A96" t="str">
            <v>NGA</v>
          </cell>
          <cell r="B96" t="str">
            <v>VAR_fout</v>
          </cell>
          <cell r="C96" t="str">
            <v>D-LNGA</v>
          </cell>
          <cell r="H96">
            <v>2.3772360317809809E-4</v>
          </cell>
          <cell r="I96">
            <v>1.0123673282316414E-3</v>
          </cell>
          <cell r="J96">
            <v>6.4706756464201227E-4</v>
          </cell>
          <cell r="K96">
            <v>4.0272260683254016E-4</v>
          </cell>
          <cell r="L96">
            <v>2.6182253731203112E-4</v>
          </cell>
          <cell r="M96">
            <v>4.5213624040058394E-4</v>
          </cell>
          <cell r="N96">
            <v>3.2025769872457313E-3</v>
          </cell>
          <cell r="O96">
            <v>2.1545295131608971E-3</v>
          </cell>
          <cell r="P96">
            <v>1.5262138765690545E-3</v>
          </cell>
        </row>
        <row r="97">
          <cell r="A97" t="str">
            <v>NGA</v>
          </cell>
          <cell r="B97" t="str">
            <v>VAR_fin</v>
          </cell>
          <cell r="C97" t="str">
            <v>D-ENGA</v>
          </cell>
          <cell r="E97">
            <v>5.5125056302375084</v>
          </cell>
          <cell r="F97">
            <v>1.8426871836944305</v>
          </cell>
          <cell r="G97">
            <v>1.4723094632940859</v>
          </cell>
        </row>
        <row r="98">
          <cell r="A98" t="str">
            <v>NGA</v>
          </cell>
          <cell r="B98" t="str">
            <v>VAR_fin</v>
          </cell>
          <cell r="C98" t="str">
            <v>D-TNGA</v>
          </cell>
          <cell r="E98">
            <v>0.24074123545298703</v>
          </cell>
          <cell r="F98">
            <v>0.14390200641355466</v>
          </cell>
          <cell r="G98">
            <v>0.22931965038927826</v>
          </cell>
          <cell r="H98">
            <v>1.0414235929189719E-2</v>
          </cell>
          <cell r="I98">
            <v>2.4845133614626465E-3</v>
          </cell>
          <cell r="J98">
            <v>1.0349180364232556E-3</v>
          </cell>
          <cell r="K98">
            <v>3.3136851996910946E-3</v>
          </cell>
          <cell r="L98">
            <v>1.1469159218758058E-3</v>
          </cell>
        </row>
        <row r="99">
          <cell r="A99" t="str">
            <v>NGA</v>
          </cell>
          <cell r="B99" t="str">
            <v>VAR_fin</v>
          </cell>
          <cell r="C99" t="str">
            <v>D-SNGA</v>
          </cell>
          <cell r="E99">
            <v>26.989578313029735</v>
          </cell>
          <cell r="F99">
            <v>25.079903937047018</v>
          </cell>
          <cell r="G99">
            <v>29.441000443042139</v>
          </cell>
          <cell r="H99">
            <v>28.579726111664453</v>
          </cell>
          <cell r="I99">
            <v>28.6022271927765</v>
          </cell>
          <cell r="J99">
            <v>27.810805414846982</v>
          </cell>
          <cell r="K99">
            <v>22.953439424475331</v>
          </cell>
          <cell r="L99">
            <v>6.8605796811542703</v>
          </cell>
          <cell r="M99">
            <v>3.3154409776930605</v>
          </cell>
          <cell r="N99">
            <v>1.6347677974686159</v>
          </cell>
          <cell r="O99">
            <v>1.0076871001925891</v>
          </cell>
          <cell r="P99">
            <v>0.64332806394435904</v>
          </cell>
        </row>
        <row r="100">
          <cell r="A100" t="str">
            <v>NGA</v>
          </cell>
          <cell r="B100" t="str">
            <v>VAR_fin</v>
          </cell>
          <cell r="C100" t="str">
            <v>D-RNGA</v>
          </cell>
          <cell r="E100">
            <v>47.010303642316785</v>
          </cell>
          <cell r="F100">
            <v>48.436269994787708</v>
          </cell>
          <cell r="G100">
            <v>48.693856972341692</v>
          </cell>
          <cell r="H100">
            <v>53.010833383836605</v>
          </cell>
          <cell r="I100">
            <v>52.098735970697241</v>
          </cell>
          <cell r="J100">
            <v>52.023433020084255</v>
          </cell>
          <cell r="K100">
            <v>41.80824875769688</v>
          </cell>
          <cell r="L100">
            <v>19.800500840855072</v>
          </cell>
          <cell r="M100">
            <v>5.6930023942729235</v>
          </cell>
          <cell r="N100">
            <v>3.7338439046460277</v>
          </cell>
          <cell r="O100">
            <v>3.7306847547756052</v>
          </cell>
          <cell r="P100">
            <v>2.550018382683628</v>
          </cell>
        </row>
        <row r="101">
          <cell r="A101" t="str">
            <v>NGA</v>
          </cell>
          <cell r="B101" t="str">
            <v>VAR_fin</v>
          </cell>
          <cell r="C101" t="str">
            <v>D-INGA</v>
          </cell>
          <cell r="E101">
            <v>37.26393178149862</v>
          </cell>
          <cell r="F101">
            <v>31.21728771551</v>
          </cell>
          <cell r="G101">
            <v>32.308019085923725</v>
          </cell>
          <cell r="H101">
            <v>24.084449400036107</v>
          </cell>
          <cell r="I101">
            <v>11.299769146706698</v>
          </cell>
          <cell r="J101">
            <v>11.257861802037093</v>
          </cell>
          <cell r="K101">
            <v>9.9795754111290673</v>
          </cell>
          <cell r="L101">
            <v>2.1904509430585035</v>
          </cell>
          <cell r="M101">
            <v>7.5814572121499571E-4</v>
          </cell>
          <cell r="N101">
            <v>9.6477994041921985E-4</v>
          </cell>
          <cell r="O101">
            <v>4.9039381460498003E-4</v>
          </cell>
          <cell r="P101">
            <v>2.71220854747447E-4</v>
          </cell>
        </row>
        <row r="102">
          <cell r="A102" t="str">
            <v>CO2</v>
          </cell>
          <cell r="B102" t="str">
            <v>VAR_fout</v>
          </cell>
          <cell r="C102" t="str">
            <v>D-ENGA</v>
          </cell>
          <cell r="E102">
            <v>310.90531754539597</v>
          </cell>
          <cell r="F102">
            <v>103.92755716036601</v>
          </cell>
          <cell r="G102">
            <v>83.038253729786405</v>
          </cell>
        </row>
        <row r="103">
          <cell r="A103" t="str">
            <v>CO2</v>
          </cell>
          <cell r="B103" t="str">
            <v>VAR_fout</v>
          </cell>
          <cell r="C103" t="str">
            <v>D-ILFO</v>
          </cell>
          <cell r="E103">
            <v>688.96913728577204</v>
          </cell>
          <cell r="F103">
            <v>659.57570792807496</v>
          </cell>
          <cell r="G103">
            <v>602.36834590676301</v>
          </cell>
          <cell r="H103">
            <v>426.82922658019902</v>
          </cell>
          <cell r="I103">
            <v>304.77495798177699</v>
          </cell>
          <cell r="J103">
            <v>159.96718245006099</v>
          </cell>
          <cell r="K103">
            <v>27.196388308300001</v>
          </cell>
          <cell r="L103">
            <v>2.95687918054781E-4</v>
          </cell>
          <cell r="M103">
            <v>1.7237946836177E-2</v>
          </cell>
          <cell r="N103">
            <v>1.23981000440788E-2</v>
          </cell>
          <cell r="O103">
            <v>1.12055596460448E-2</v>
          </cell>
          <cell r="P103">
            <v>7.0242875217390198E-3</v>
          </cell>
        </row>
        <row r="104">
          <cell r="A104" t="str">
            <v>CO2</v>
          </cell>
          <cell r="B104" t="str">
            <v>VAR_fout</v>
          </cell>
          <cell r="C104" t="str">
            <v>D-TNGA</v>
          </cell>
          <cell r="E104">
            <v>13.577805679548501</v>
          </cell>
          <cell r="F104">
            <v>8.1160731617244792</v>
          </cell>
          <cell r="G104">
            <v>12.933628281955301</v>
          </cell>
          <cell r="H104">
            <v>0.58736290640629996</v>
          </cell>
          <cell r="I104">
            <v>0.14012655358649301</v>
          </cell>
          <cell r="J104">
            <v>5.8369377254271597E-2</v>
          </cell>
          <cell r="K104">
            <v>0.18689184526257799</v>
          </cell>
          <cell r="L104">
            <v>6.4686057993795495E-2</v>
          </cell>
        </row>
        <row r="105">
          <cell r="A105" t="str">
            <v>CO2</v>
          </cell>
          <cell r="B105" t="str">
            <v>VAR_fout</v>
          </cell>
          <cell r="C105" t="str">
            <v>D-SNGA</v>
          </cell>
          <cell r="E105">
            <v>1522.2122168548799</v>
          </cell>
          <cell r="F105">
            <v>1414.5065820494499</v>
          </cell>
          <cell r="G105">
            <v>1660.4724249875801</v>
          </cell>
          <cell r="H105">
            <v>1611.89655269787</v>
          </cell>
          <cell r="I105">
            <v>1613.1656136726001</v>
          </cell>
          <cell r="J105">
            <v>1568.52942539737</v>
          </cell>
          <cell r="K105">
            <v>1294.5739835404099</v>
          </cell>
          <cell r="L105">
            <v>386.93669401710099</v>
          </cell>
          <cell r="M105">
            <v>186.99087114188899</v>
          </cell>
          <cell r="N105">
            <v>92.200903777229996</v>
          </cell>
          <cell r="O105">
            <v>56.833552450862101</v>
          </cell>
          <cell r="P105">
            <v>36.283702806461903</v>
          </cell>
        </row>
        <row r="106">
          <cell r="A106" t="str">
            <v>CO2</v>
          </cell>
          <cell r="B106" t="str">
            <v>VAR_fout</v>
          </cell>
          <cell r="C106" t="str">
            <v>D-RNGA</v>
          </cell>
          <cell r="E106">
            <v>2651.3811254266702</v>
          </cell>
          <cell r="F106">
            <v>2731.80562770602</v>
          </cell>
          <cell r="G106">
            <v>2746.3335332400702</v>
          </cell>
          <cell r="H106">
            <v>2989.8110028483802</v>
          </cell>
          <cell r="I106">
            <v>2938.3687087473199</v>
          </cell>
          <cell r="J106">
            <v>2934.1216223327501</v>
          </cell>
          <cell r="K106">
            <v>2357.9852299341101</v>
          </cell>
          <cell r="L106">
            <v>1116.7482474242299</v>
          </cell>
          <cell r="M106">
            <v>321.08533503699198</v>
          </cell>
          <cell r="N106">
            <v>210.588796222036</v>
          </cell>
          <cell r="O106">
            <v>210.41062016934401</v>
          </cell>
          <cell r="P106">
            <v>143.82103678335699</v>
          </cell>
        </row>
        <row r="107">
          <cell r="A107" t="str">
            <v>CO2</v>
          </cell>
          <cell r="B107" t="str">
            <v>VAR_fout</v>
          </cell>
          <cell r="C107" t="str">
            <v>SUP_WSTHTGBIOCCS</v>
          </cell>
          <cell r="J107">
            <v>-4.49020136756083E-3</v>
          </cell>
          <cell r="K107">
            <v>-6.5046571514022298E-3</v>
          </cell>
          <cell r="L107">
            <v>-4.4921649483225697E-2</v>
          </cell>
          <cell r="M107">
            <v>-3.7599472417035498E-2</v>
          </cell>
          <cell r="N107">
            <v>-3.05442309493099E-2</v>
          </cell>
          <cell r="O107">
            <v>-3.2167468431898799E-2</v>
          </cell>
          <cell r="P107">
            <v>-3.53715955433902E-2</v>
          </cell>
        </row>
        <row r="108">
          <cell r="A108" t="str">
            <v>CO2</v>
          </cell>
          <cell r="B108" t="str">
            <v>VAR_fout</v>
          </cell>
          <cell r="C108" t="str">
            <v>D-SLFO</v>
          </cell>
          <cell r="E108">
            <v>2267.7888318138398</v>
          </cell>
          <cell r="F108">
            <v>2001.1103553605999</v>
          </cell>
          <cell r="G108">
            <v>1858.9555123344401</v>
          </cell>
          <cell r="H108">
            <v>1452.3730595661</v>
          </cell>
          <cell r="I108">
            <v>1109.85664429801</v>
          </cell>
          <cell r="J108">
            <v>802.65173271162996</v>
          </cell>
          <cell r="K108">
            <v>415.26965908227999</v>
          </cell>
          <cell r="L108">
            <v>2.9247971521929102E-4</v>
          </cell>
          <cell r="M108">
            <v>1.66567608993194E-2</v>
          </cell>
          <cell r="N108">
            <v>2.6264353430505E-2</v>
          </cell>
          <cell r="O108">
            <v>1.8378752313710701E-2</v>
          </cell>
          <cell r="P108">
            <v>3.4101937026040197E-2</v>
          </cell>
        </row>
        <row r="109">
          <cell r="A109" t="str">
            <v>CO2</v>
          </cell>
          <cell r="B109" t="str">
            <v>VAR_fout</v>
          </cell>
          <cell r="C109" t="str">
            <v>D-RLFO</v>
          </cell>
          <cell r="E109">
            <v>4514.4852864701998</v>
          </cell>
          <cell r="F109">
            <v>3846.52631303302</v>
          </cell>
          <cell r="G109">
            <v>3756.5637175613901</v>
          </cell>
          <cell r="H109">
            <v>3105.0875883529902</v>
          </cell>
          <cell r="I109">
            <v>1571.33356360825</v>
          </cell>
          <cell r="J109">
            <v>778.17893453613601</v>
          </cell>
          <cell r="K109">
            <v>479.89075027251698</v>
          </cell>
          <cell r="L109">
            <v>3.7054405425388502E-4</v>
          </cell>
          <cell r="M109">
            <v>1.6768787492783301E-2</v>
          </cell>
          <cell r="N109">
            <v>2.6790278611758801E-2</v>
          </cell>
          <cell r="O109">
            <v>1.85067278670057E-2</v>
          </cell>
          <cell r="P109">
            <v>3.4097792810037997E-2</v>
          </cell>
        </row>
        <row r="110">
          <cell r="A110" t="str">
            <v>CO2</v>
          </cell>
          <cell r="B110" t="str">
            <v>VAR_fout</v>
          </cell>
          <cell r="C110" t="str">
            <v>D-TGSL</v>
          </cell>
          <cell r="E110">
            <v>5886.3449165501597</v>
          </cell>
          <cell r="F110">
            <v>5605.58072928604</v>
          </cell>
          <cell r="G110">
            <v>5842.11176407327</v>
          </cell>
          <cell r="H110">
            <v>3569.0795517185802</v>
          </cell>
          <cell r="I110">
            <v>1607.0689304605301</v>
          </cell>
          <cell r="J110">
            <v>743.343301931258</v>
          </cell>
          <cell r="K110">
            <v>223.611639507674</v>
          </cell>
          <cell r="L110">
            <v>25.914762259541298</v>
          </cell>
          <cell r="M110">
            <v>16.994411349839201</v>
          </cell>
          <cell r="N110">
            <v>15.335068269571201</v>
          </cell>
          <cell r="O110">
            <v>13.983817164313299</v>
          </cell>
          <cell r="P110">
            <v>11.9268652801576</v>
          </cell>
        </row>
        <row r="111">
          <cell r="A111" t="str">
            <v>CO2</v>
          </cell>
          <cell r="B111" t="str">
            <v>VAR_fout</v>
          </cell>
          <cell r="C111" t="str">
            <v>SUP_WODH2CCS</v>
          </cell>
          <cell r="L111">
            <v>-855.78036957214704</v>
          </cell>
          <cell r="M111">
            <v>-855.78791675302205</v>
          </cell>
          <cell r="N111">
            <v>-950.46933868994097</v>
          </cell>
          <cell r="O111">
            <v>-950.47232998363495</v>
          </cell>
          <cell r="P111">
            <v>-950.401156350218</v>
          </cell>
        </row>
        <row r="112">
          <cell r="A112" t="str">
            <v>CO2</v>
          </cell>
          <cell r="B112" t="str">
            <v>VAR_fout</v>
          </cell>
          <cell r="C112" t="str">
            <v>SUP_WODBIOCCS</v>
          </cell>
          <cell r="J112">
            <v>-2.3040398847984801E-2</v>
          </cell>
          <cell r="K112">
            <v>-3.34635521779965E-2</v>
          </cell>
          <cell r="L112">
            <v>-7.0997049682320998E-2</v>
          </cell>
          <cell r="M112">
            <v>-6.7357243621771298E-2</v>
          </cell>
          <cell r="N112">
            <v>-6.6281728318565603E-2</v>
          </cell>
          <cell r="O112">
            <v>-6.4378150462407996E-2</v>
          </cell>
          <cell r="P112">
            <v>-0.108794726130454</v>
          </cell>
        </row>
        <row r="113">
          <cell r="A113" t="str">
            <v>CO2</v>
          </cell>
          <cell r="B113" t="str">
            <v>VAR_fout</v>
          </cell>
          <cell r="C113" t="str">
            <v>SUP_NGAH2CCS</v>
          </cell>
          <cell r="L113">
            <v>-1.0025637100738101E-2</v>
          </cell>
          <cell r="M113">
            <v>-9.4522658457308097E-3</v>
          </cell>
          <cell r="N113">
            <v>-1.04238678293243E-2</v>
          </cell>
          <cell r="O113">
            <v>-1.40056916773546E-2</v>
          </cell>
          <cell r="P113">
            <v>-1.8272933653632299E-2</v>
          </cell>
        </row>
        <row r="114">
          <cell r="A114" t="str">
            <v>CO2</v>
          </cell>
          <cell r="B114" t="str">
            <v>VAR_fout</v>
          </cell>
          <cell r="C114" t="str">
            <v>CT_CWODETHCCS</v>
          </cell>
          <cell r="J114">
            <v>-2.2388789169702E-3</v>
          </cell>
          <cell r="K114">
            <v>-1.7348285235220899E-3</v>
          </cell>
          <cell r="L114">
            <v>-2.0067918565795698E-3</v>
          </cell>
          <cell r="M114">
            <v>-2.5614679872437902E-3</v>
          </cell>
          <cell r="N114">
            <v>-6.9125654407663504E-3</v>
          </cell>
          <cell r="O114">
            <v>-2.9574020691196402E-3</v>
          </cell>
          <cell r="P114">
            <v>-1.64432223673238E-2</v>
          </cell>
        </row>
        <row r="115">
          <cell r="A115" t="str">
            <v>CO2</v>
          </cell>
          <cell r="B115" t="str">
            <v>VAR_fout</v>
          </cell>
          <cell r="C115" t="str">
            <v>D-INGA</v>
          </cell>
          <cell r="E115">
            <v>2101.6857524765201</v>
          </cell>
          <cell r="F115">
            <v>1760.6550271547601</v>
          </cell>
          <cell r="G115">
            <v>1822.1722764461001</v>
          </cell>
          <cell r="H115">
            <v>1358.3629461620401</v>
          </cell>
          <cell r="I115">
            <v>637.30697987425799</v>
          </cell>
          <cell r="J115">
            <v>634.94340563489197</v>
          </cell>
          <cell r="K115">
            <v>562.84805318767906</v>
          </cell>
          <cell r="L115">
            <v>123.54143318849999</v>
          </cell>
          <cell r="M115">
            <v>4.2759418676525697E-2</v>
          </cell>
          <cell r="N115">
            <v>5.4413588639644003E-2</v>
          </cell>
          <cell r="O115">
            <v>2.7658211143720898E-2</v>
          </cell>
          <cell r="P115">
            <v>1.5296856207755999E-2</v>
          </cell>
        </row>
        <row r="116">
          <cell r="A116" t="str">
            <v>CO2</v>
          </cell>
          <cell r="B116" t="str">
            <v>VAR_fout</v>
          </cell>
          <cell r="C116" t="str">
            <v>SUP_DAC</v>
          </cell>
          <cell r="J116">
            <v>-6.0579035652719299E-3</v>
          </cell>
          <cell r="K116">
            <v>-1.0588324219865299E-2</v>
          </cell>
          <cell r="L116">
            <v>-163.95731705006</v>
          </cell>
          <cell r="M116">
            <v>-350.13828238147698</v>
          </cell>
          <cell r="N116">
            <v>-1523.4615008360399</v>
          </cell>
          <cell r="O116">
            <v>-2221.79925540255</v>
          </cell>
          <cell r="P116">
            <v>-2938.2833514683198</v>
          </cell>
        </row>
        <row r="117">
          <cell r="A117" t="str">
            <v>CO2</v>
          </cell>
          <cell r="B117" t="str">
            <v>VAR_fout</v>
          </cell>
          <cell r="C117" t="str">
            <v>CT_CWODBDSCCS</v>
          </cell>
          <cell r="J117">
            <v>-1.8345342782472199E-2</v>
          </cell>
          <cell r="K117">
            <v>-3.3108698391185402E-2</v>
          </cell>
          <cell r="L117">
            <v>-604.36497136063201</v>
          </cell>
          <cell r="M117">
            <v>-693.36041006317498</v>
          </cell>
          <cell r="N117">
            <v>-604.366132955598</v>
          </cell>
          <cell r="O117">
            <v>-693.30039610826395</v>
          </cell>
          <cell r="P117">
            <v>-706.07844176798301</v>
          </cell>
        </row>
        <row r="118">
          <cell r="A118" t="str">
            <v>ENGA</v>
          </cell>
          <cell r="B118" t="str">
            <v>VAR_fout</v>
          </cell>
          <cell r="C118" t="str">
            <v>D-ENGA</v>
          </cell>
          <cell r="E118">
            <v>5.7041165640772782</v>
          </cell>
          <cell r="F118">
            <v>1.8368324989223344</v>
          </cell>
          <cell r="G118">
            <v>1.8295475907394005</v>
          </cell>
          <cell r="J118">
            <v>3.1129426093120774E-5</v>
          </cell>
          <cell r="K118">
            <v>3.991638048640407E-5</v>
          </cell>
          <cell r="L118">
            <v>0.10981237273359279</v>
          </cell>
          <cell r="M118">
            <v>0.11196008860647023</v>
          </cell>
          <cell r="N118">
            <v>0.11199466760090289</v>
          </cell>
          <cell r="O118">
            <v>0.11202477966006415</v>
          </cell>
          <cell r="P118">
            <v>0.11313877172677256</v>
          </cell>
        </row>
        <row r="119">
          <cell r="A119" t="str">
            <v>ILFO</v>
          </cell>
          <cell r="B119" t="str">
            <v>VAR_fout</v>
          </cell>
          <cell r="C119" t="str">
            <v>D-ILFO</v>
          </cell>
          <cell r="E119">
            <v>9.192164854431855</v>
          </cell>
          <cell r="F119">
            <v>8.8000003383876777</v>
          </cell>
          <cell r="G119">
            <v>8.0368149940719071</v>
          </cell>
          <cell r="H119">
            <v>7.1170212774784813</v>
          </cell>
          <cell r="I119">
            <v>5.4885856886172411</v>
          </cell>
          <cell r="J119">
            <v>3.556553238432822</v>
          </cell>
          <cell r="K119">
            <v>1.7851379563051535</v>
          </cell>
          <cell r="L119">
            <v>1.4222919155785836</v>
          </cell>
          <cell r="M119">
            <v>1.4225359235215076</v>
          </cell>
          <cell r="N119">
            <v>1.4224727429542523</v>
          </cell>
          <cell r="O119">
            <v>1.422456714431072</v>
          </cell>
          <cell r="P119">
            <v>1.4224082772312034</v>
          </cell>
        </row>
        <row r="120">
          <cell r="A120" t="str">
            <v>CHEAT</v>
          </cell>
          <cell r="B120" t="str">
            <v>VAR_fout</v>
          </cell>
          <cell r="C120" t="str">
            <v>D-CHEAT</v>
          </cell>
          <cell r="J120">
            <v>1.2456279101561358E-3</v>
          </cell>
          <cell r="K120">
            <v>1.3041271611031052E-3</v>
          </cell>
          <cell r="L120">
            <v>1.0453975812482013</v>
          </cell>
          <cell r="M120">
            <v>2.2328618205907733</v>
          </cell>
          <cell r="N120">
            <v>9.711326178668072</v>
          </cell>
          <cell r="O120">
            <v>14.162083368564206</v>
          </cell>
          <cell r="P120">
            <v>18.729800733691793</v>
          </cell>
        </row>
        <row r="121">
          <cell r="A121" t="str">
            <v>CHEAT</v>
          </cell>
          <cell r="B121" t="str">
            <v>VAR_fin</v>
          </cell>
          <cell r="C121" t="str">
            <v>SUP_ELCH2_SOEC</v>
          </cell>
          <cell r="J121">
            <v>1.2053478169418035E-3</v>
          </cell>
          <cell r="K121">
            <v>1.2351815483140798E-3</v>
          </cell>
          <cell r="L121">
            <v>3.7127191929370659E-4</v>
          </cell>
          <cell r="M121">
            <v>1.1607682970299648E-3</v>
          </cell>
          <cell r="N121">
            <v>1.1322192409529926E-3</v>
          </cell>
          <cell r="O121">
            <v>8.4483576893100052E-4</v>
          </cell>
          <cell r="P121">
            <v>1.857011546182808E-3</v>
          </cell>
        </row>
        <row r="122">
          <cell r="A122" t="str">
            <v>CHEAT</v>
          </cell>
          <cell r="B122" t="str">
            <v>VAR_fin</v>
          </cell>
          <cell r="C122" t="str">
            <v>SUP_DAC</v>
          </cell>
          <cell r="J122">
            <v>4.0280093214332724E-5</v>
          </cell>
          <cell r="K122">
            <v>6.8945612789024518E-5</v>
          </cell>
          <cell r="L122">
            <v>1.0450263093289074</v>
          </cell>
          <cell r="M122">
            <v>2.2317010522937433</v>
          </cell>
          <cell r="N122">
            <v>9.71019395942713</v>
          </cell>
          <cell r="O122">
            <v>14.161238532795272</v>
          </cell>
          <cell r="P122">
            <v>18.727943722145586</v>
          </cell>
        </row>
        <row r="123">
          <cell r="A123" t="str">
            <v>EH2</v>
          </cell>
          <cell r="B123" t="str">
            <v>VAR_fout</v>
          </cell>
          <cell r="C123" t="str">
            <v>D-ENGA</v>
          </cell>
          <cell r="J123">
            <v>2.0062505763345733E-5</v>
          </cell>
          <cell r="K123">
            <v>1.3332693034824568E-5</v>
          </cell>
          <cell r="L123">
            <v>3.1322877982556448E-3</v>
          </cell>
          <cell r="M123">
            <v>3.0308055601441278E-3</v>
          </cell>
          <cell r="N123">
            <v>2.5904491957904931E-3</v>
          </cell>
          <cell r="O123">
            <v>2.6390486353301402E-3</v>
          </cell>
          <cell r="P123">
            <v>2.5738429401398516E-3</v>
          </cell>
        </row>
        <row r="124">
          <cell r="A124" t="str">
            <v>TDSL</v>
          </cell>
          <cell r="B124" t="str">
            <v>VAR_fout</v>
          </cell>
          <cell r="C124" t="str">
            <v>D-TBDS1</v>
          </cell>
          <cell r="E124">
            <v>2.9718361327744183</v>
          </cell>
          <cell r="F124">
            <v>2.970945299428712</v>
          </cell>
          <cell r="G124">
            <v>4.432144399928319</v>
          </cell>
          <cell r="H124">
            <v>3.0351930111088552</v>
          </cell>
          <cell r="I124">
            <v>2.9723251162370352</v>
          </cell>
          <cell r="J124">
            <v>2.971132924983042</v>
          </cell>
          <cell r="K124">
            <v>3.8657324316785298</v>
          </cell>
          <cell r="L124">
            <v>5.3823824865471437</v>
          </cell>
          <cell r="M124">
            <v>2.9763974834352629</v>
          </cell>
          <cell r="N124">
            <v>2.9781749987587025</v>
          </cell>
          <cell r="O124">
            <v>2.8963850455471634</v>
          </cell>
          <cell r="P124">
            <v>2.7642011319027406</v>
          </cell>
        </row>
        <row r="125">
          <cell r="A125" t="str">
            <v>CNGA</v>
          </cell>
          <cell r="B125" t="str">
            <v>VAR_fout</v>
          </cell>
          <cell r="C125" t="str">
            <v>D-CNGA</v>
          </cell>
          <cell r="L125">
            <v>3.0362893564626296E-4</v>
          </cell>
          <cell r="M125">
            <v>2.8939836534072367E-4</v>
          </cell>
          <cell r="N125">
            <v>3.489919829855997E-4</v>
          </cell>
          <cell r="O125">
            <v>4.1584321962623657E-4</v>
          </cell>
          <cell r="P125">
            <v>6.5376634711159778E-4</v>
          </cell>
        </row>
        <row r="126">
          <cell r="A126" t="str">
            <v>CNGA</v>
          </cell>
          <cell r="B126" t="str">
            <v>VAR_fin</v>
          </cell>
          <cell r="C126" t="str">
            <v>SUP_NGAH2</v>
          </cell>
          <cell r="L126">
            <v>1.0389913445218188E-4</v>
          </cell>
          <cell r="M126">
            <v>1.0109121246537892E-4</v>
          </cell>
          <cell r="N126">
            <v>1.4132866659934685E-4</v>
          </cell>
          <cell r="O126">
            <v>1.3682314477257121E-4</v>
          </cell>
          <cell r="P126">
            <v>2.8973467818115868E-4</v>
          </cell>
        </row>
        <row r="127">
          <cell r="A127" t="str">
            <v>CNGA</v>
          </cell>
          <cell r="B127" t="str">
            <v>VAR_fin</v>
          </cell>
          <cell r="C127" t="str">
            <v>SUP_NGAH2CCS</v>
          </cell>
          <cell r="L127">
            <v>1.9972980119408102E-4</v>
          </cell>
          <cell r="M127">
            <v>1.8830715287534484E-4</v>
          </cell>
          <cell r="N127">
            <v>2.0766331638625288E-4</v>
          </cell>
          <cell r="O127">
            <v>2.7902007485366531E-4</v>
          </cell>
          <cell r="P127">
            <v>3.6403166893043921E-4</v>
          </cell>
        </row>
        <row r="128">
          <cell r="A128" t="str">
            <v>LBIO</v>
          </cell>
          <cell r="B128" t="str">
            <v>VAR_fin</v>
          </cell>
          <cell r="C128" t="str">
            <v>D-LBIO</v>
          </cell>
          <cell r="H128">
            <v>2.1352663811910229</v>
          </cell>
          <cell r="I128">
            <v>2.1342437278532613</v>
          </cell>
          <cell r="J128">
            <v>2.1346363546534453</v>
          </cell>
          <cell r="K128">
            <v>2.1349364552457568</v>
          </cell>
          <cell r="L128">
            <v>2.1350461352353922</v>
          </cell>
          <cell r="M128">
            <v>2.1341665653801161</v>
          </cell>
          <cell r="N128">
            <v>3.7881932035919905E-3</v>
          </cell>
          <cell r="O128">
            <v>2.900374913307459E-3</v>
          </cell>
          <cell r="P128">
            <v>3.6578082483226942E-3</v>
          </cell>
        </row>
        <row r="129">
          <cell r="A129" t="str">
            <v>H2_E</v>
          </cell>
          <cell r="B129" t="str">
            <v>VAR_fout</v>
          </cell>
          <cell r="C129" t="str">
            <v>SUP_ELCH2_D</v>
          </cell>
          <cell r="H129">
            <v>6.3431817843647532E-6</v>
          </cell>
          <cell r="I129">
            <v>5.7162275033888232E-4</v>
          </cell>
          <cell r="J129">
            <v>1.3883293140499859E-3</v>
          </cell>
          <cell r="K129">
            <v>1.5196167539294572E-3</v>
          </cell>
          <cell r="L129">
            <v>1.5663409794723312E-3</v>
          </cell>
          <cell r="M129">
            <v>1.562553826404851E-3</v>
          </cell>
          <cell r="N129">
            <v>1.5654155805106017E-3</v>
          </cell>
          <cell r="O129">
            <v>9.6887861814319988E-4</v>
          </cell>
          <cell r="P129">
            <v>1.1901453021300056E-3</v>
          </cell>
        </row>
        <row r="130">
          <cell r="A130" t="str">
            <v>H2_E</v>
          </cell>
          <cell r="B130" t="str">
            <v>VAR_fin</v>
          </cell>
          <cell r="C130" t="str">
            <v>D-DH2</v>
          </cell>
          <cell r="H130">
            <v>6.3431817843647532E-6</v>
          </cell>
          <cell r="I130">
            <v>5.7162275033888232E-4</v>
          </cell>
          <cell r="J130">
            <v>1.3883293140499859E-3</v>
          </cell>
          <cell r="K130">
            <v>1.5196167539294572E-3</v>
          </cell>
          <cell r="L130">
            <v>1.5663409794723312E-3</v>
          </cell>
          <cell r="M130">
            <v>1.562553826404851E-3</v>
          </cell>
          <cell r="N130">
            <v>1.5654155805106017E-3</v>
          </cell>
          <cell r="O130">
            <v>9.6887861814319988E-4</v>
          </cell>
          <cell r="P130">
            <v>1.1901453021300056E-3</v>
          </cell>
        </row>
        <row r="131">
          <cell r="A131" t="str">
            <v>BNGA</v>
          </cell>
          <cell r="B131" t="str">
            <v>VAR_fout</v>
          </cell>
          <cell r="C131" t="str">
            <v>SUP_BIONGA</v>
          </cell>
          <cell r="E131">
            <v>1.1764723111814002</v>
          </cell>
          <cell r="F131">
            <v>3.5209603312017905</v>
          </cell>
          <cell r="G131">
            <v>2.6276463996333304</v>
          </cell>
          <cell r="H131">
            <v>2.6275431118701209</v>
          </cell>
          <cell r="I131">
            <v>2.6276319310750393</v>
          </cell>
          <cell r="J131">
            <v>2.8155353441773183</v>
          </cell>
          <cell r="K131">
            <v>2.8136918234035853</v>
          </cell>
          <cell r="L131">
            <v>3.1750779387000438</v>
          </cell>
          <cell r="M131">
            <v>8.6401995144958956</v>
          </cell>
          <cell r="N131">
            <v>8.6403494160217083</v>
          </cell>
          <cell r="O131">
            <v>8.6404082675216412</v>
          </cell>
          <cell r="P131">
            <v>8.641807270474045</v>
          </cell>
        </row>
        <row r="132">
          <cell r="A132" t="str">
            <v>BNGA</v>
          </cell>
          <cell r="B132" t="str">
            <v>VAR_fin</v>
          </cell>
          <cell r="C132" t="str">
            <v>D-ENGA</v>
          </cell>
          <cell r="E132">
            <v>0.20983341634796507</v>
          </cell>
          <cell r="F132">
            <v>5.206650761863817E-5</v>
          </cell>
          <cell r="G132">
            <v>0.36308931893664925</v>
          </cell>
          <cell r="J132">
            <v>3.2060382583522447E-5</v>
          </cell>
          <cell r="K132">
            <v>4.2923924409680356E-5</v>
          </cell>
          <cell r="L132">
            <v>0.11017742376914198</v>
          </cell>
          <cell r="M132">
            <v>0.11232669600448017</v>
          </cell>
          <cell r="N132">
            <v>0.1123631390775713</v>
          </cell>
          <cell r="O132">
            <v>0.11239208761657313</v>
          </cell>
          <cell r="P132">
            <v>0.11351086429914067</v>
          </cell>
        </row>
        <row r="133">
          <cell r="A133" t="str">
            <v>BNGA</v>
          </cell>
          <cell r="B133" t="str">
            <v>VAR_fin</v>
          </cell>
          <cell r="C133" t="str">
            <v>D-CNGA</v>
          </cell>
          <cell r="L133">
            <v>3.0459891459158085E-4</v>
          </cell>
          <cell r="M133">
            <v>2.9032288302739429E-4</v>
          </cell>
          <cell r="N133">
            <v>3.5010687961052226E-4</v>
          </cell>
          <cell r="O133">
            <v>4.1717168052121705E-4</v>
          </cell>
          <cell r="P133">
            <v>6.5585488189009652E-4</v>
          </cell>
        </row>
        <row r="134">
          <cell r="A134" t="str">
            <v>BNGA</v>
          </cell>
          <cell r="B134" t="str">
            <v>VAR_fin</v>
          </cell>
          <cell r="C134" t="str">
            <v>D-TNGA</v>
          </cell>
          <cell r="E134">
            <v>1.9766085543767273E-2</v>
          </cell>
          <cell r="F134">
            <v>2.0469166617754993E-2</v>
          </cell>
          <cell r="G134">
            <v>2.6123561558647019E-3</v>
          </cell>
          <cell r="H134">
            <v>1.046916791259293E-4</v>
          </cell>
          <cell r="I134">
            <v>1.0665832410197363E-4</v>
          </cell>
          <cell r="J134">
            <v>1.7534701695349866E-3</v>
          </cell>
          <cell r="K134">
            <v>1.1666111621967258E-4</v>
          </cell>
          <cell r="L134">
            <v>9.6718945611967808E-4</v>
          </cell>
        </row>
        <row r="135">
          <cell r="A135" t="str">
            <v>BNGA</v>
          </cell>
          <cell r="B135" t="str">
            <v>VAR_fin</v>
          </cell>
          <cell r="C135" t="str">
            <v>D-SNGA</v>
          </cell>
          <cell r="E135">
            <v>0.30701439230464378</v>
          </cell>
          <cell r="F135">
            <v>3.4994652777149953</v>
          </cell>
          <cell r="G135">
            <v>1.1307886181644062E-2</v>
          </cell>
          <cell r="H135">
            <v>2.0317893087964259E-4</v>
          </cell>
          <cell r="I135">
            <v>2.9757594658628858E-4</v>
          </cell>
          <cell r="J135">
            <v>9.4466596423385438E-2</v>
          </cell>
          <cell r="K135">
            <v>9.4469431978663282E-2</v>
          </cell>
          <cell r="L135">
            <v>0.18158843552060508</v>
          </cell>
          <cell r="M135">
            <v>1.7319246024090065</v>
          </cell>
          <cell r="N135">
            <v>1.7319300398906645</v>
          </cell>
          <cell r="O135">
            <v>1.7319168520966164</v>
          </cell>
          <cell r="P135">
            <v>1.7319216381871485</v>
          </cell>
        </row>
        <row r="136">
          <cell r="A136" t="str">
            <v>BNGA</v>
          </cell>
          <cell r="B136" t="str">
            <v>VAR_fin</v>
          </cell>
          <cell r="C136" t="str">
            <v>D-RNGA</v>
          </cell>
          <cell r="E136">
            <v>0.3122968753564484</v>
          </cell>
          <cell r="F136">
            <v>1.0474991975925536E-3</v>
          </cell>
          <cell r="G136">
            <v>1.0481287893358959E-3</v>
          </cell>
          <cell r="H136">
            <v>1.0492258221004823E-3</v>
          </cell>
          <cell r="I136">
            <v>1.051211352589241E-3</v>
          </cell>
          <cell r="J136">
            <v>9.3124808799723069E-2</v>
          </cell>
          <cell r="K136">
            <v>9.3127621613141864E-2</v>
          </cell>
          <cell r="L136">
            <v>0.2562043681647031</v>
          </cell>
          <cell r="M136">
            <v>4.1697666406153724</v>
          </cell>
          <cell r="N136">
            <v>4.1697720643187681</v>
          </cell>
          <cell r="O136">
            <v>4.1697592051010037</v>
          </cell>
          <cell r="P136">
            <v>4.1697639975305769</v>
          </cell>
        </row>
        <row r="137">
          <cell r="A137" t="str">
            <v>BNGA</v>
          </cell>
          <cell r="B137" t="str">
            <v>VAR_fin</v>
          </cell>
          <cell r="C137" t="str">
            <v>D-INGA</v>
          </cell>
          <cell r="E137">
            <v>0.3275890160459754</v>
          </cell>
          <cell r="F137">
            <v>5.4783506710360913E-5</v>
          </cell>
          <cell r="G137">
            <v>2.2496982675451562</v>
          </cell>
          <cell r="H137">
            <v>2.626345664440819</v>
          </cell>
          <cell r="I137">
            <v>2.6263465883815398</v>
          </cell>
          <cell r="J137">
            <v>2.6263468386180553</v>
          </cell>
          <cell r="K137">
            <v>2.6263471704741592</v>
          </cell>
          <cell r="L137">
            <v>2.6263333948665442</v>
          </cell>
          <cell r="M137">
            <v>2.6262247045794385</v>
          </cell>
          <cell r="N137">
            <v>2.6262257311677328</v>
          </cell>
          <cell r="O137">
            <v>2.626195464501961</v>
          </cell>
          <cell r="P137">
            <v>2.626207792829732</v>
          </cell>
        </row>
        <row r="138">
          <cell r="A138" t="str">
            <v>LFO</v>
          </cell>
          <cell r="B138" t="str">
            <v>VAR_fin</v>
          </cell>
          <cell r="C138" t="str">
            <v>D-ILFO</v>
          </cell>
          <cell r="E138">
            <v>9.3482922291149446</v>
          </cell>
          <cell r="F138">
            <v>8.9494668646957205</v>
          </cell>
          <cell r="G138">
            <v>8.1732475699696447</v>
          </cell>
          <cell r="H138">
            <v>5.7914413375875045</v>
          </cell>
          <cell r="I138">
            <v>4.1353454271611474</v>
          </cell>
          <cell r="J138">
            <v>2.1705180793766803</v>
          </cell>
          <cell r="K138">
            <v>0.36901476673405742</v>
          </cell>
          <cell r="L138">
            <v>4.0120477348002797E-6</v>
          </cell>
          <cell r="M138">
            <v>2.3389344418150659E-4</v>
          </cell>
          <cell r="N138">
            <v>1.6822388119509972E-4</v>
          </cell>
          <cell r="O138">
            <v>1.5204287172381013E-4</v>
          </cell>
          <cell r="P138">
            <v>9.5309192967964909E-5</v>
          </cell>
        </row>
        <row r="139">
          <cell r="A139" t="str">
            <v>LFO</v>
          </cell>
          <cell r="B139" t="str">
            <v>VAR_fin</v>
          </cell>
          <cell r="C139" t="str">
            <v>D-SLFO</v>
          </cell>
          <cell r="E139">
            <v>30.770540458803818</v>
          </cell>
          <cell r="F139">
            <v>27.15210794247756</v>
          </cell>
          <cell r="G139">
            <v>25.223276965189132</v>
          </cell>
          <cell r="H139">
            <v>19.706554403881988</v>
          </cell>
          <cell r="I139">
            <v>15.059113219783081</v>
          </cell>
          <cell r="J139">
            <v>10.890796916032976</v>
          </cell>
          <cell r="K139">
            <v>5.6345951028803158</v>
          </cell>
          <cell r="L139">
            <v>3.9685171671545627E-6</v>
          </cell>
          <cell r="M139">
            <v>2.2600761057421157E-4</v>
          </cell>
          <cell r="N139">
            <v>3.5636843189287593E-4</v>
          </cell>
          <cell r="O139">
            <v>2.4937248729593921E-4</v>
          </cell>
          <cell r="P139">
            <v>4.6271284974274351E-4</v>
          </cell>
        </row>
        <row r="140">
          <cell r="A140" t="str">
            <v>LFO</v>
          </cell>
          <cell r="B140" t="str">
            <v>VAR_fin</v>
          </cell>
          <cell r="C140" t="str">
            <v>D-RLFO</v>
          </cell>
          <cell r="E140">
            <v>61.254888554548018</v>
          </cell>
          <cell r="F140">
            <v>52.191673175481981</v>
          </cell>
          <cell r="G140">
            <v>50.971013806803143</v>
          </cell>
          <cell r="H140">
            <v>42.131446246309302</v>
          </cell>
          <cell r="I140">
            <v>21.320672504860873</v>
          </cell>
          <cell r="J140">
            <v>10.558737239296283</v>
          </cell>
          <cell r="K140">
            <v>6.5114077377546398</v>
          </cell>
          <cell r="L140">
            <v>5.0277347931327712E-6</v>
          </cell>
          <cell r="M140">
            <v>2.2752764576368189E-4</v>
          </cell>
          <cell r="N140">
            <v>3.6350445877556046E-4</v>
          </cell>
          <cell r="O140">
            <v>2.5110892628230205E-4</v>
          </cell>
          <cell r="P140">
            <v>4.6265661886075955E-4</v>
          </cell>
        </row>
        <row r="141">
          <cell r="A141" t="str">
            <v>MNR</v>
          </cell>
          <cell r="B141" t="str">
            <v>VAR_fin</v>
          </cell>
          <cell r="C141" t="str">
            <v>SUP_MNRBIO</v>
          </cell>
          <cell r="E141">
            <v>3.798086808997363</v>
          </cell>
          <cell r="F141">
            <v>9.9852580330041043</v>
          </cell>
          <cell r="G141">
            <v>12.540135568915797</v>
          </cell>
          <cell r="H141">
            <v>12.540431009734341</v>
          </cell>
          <cell r="I141">
            <v>12.540433255464041</v>
          </cell>
          <cell r="J141">
            <v>12.543235914554286</v>
          </cell>
          <cell r="K141">
            <v>15.741863842214475</v>
          </cell>
          <cell r="L141">
            <v>18.812986498740557</v>
          </cell>
          <cell r="M141">
            <v>18.812982438644624</v>
          </cell>
          <cell r="N141">
            <v>18.813011111884038</v>
          </cell>
          <cell r="O141">
            <v>18.813027383293324</v>
          </cell>
          <cell r="P141">
            <v>18.815656540161221</v>
          </cell>
        </row>
        <row r="142">
          <cell r="A142" t="str">
            <v>TNGA</v>
          </cell>
          <cell r="B142" t="str">
            <v>VAR_fout</v>
          </cell>
          <cell r="C142" t="str">
            <v>D-TNGA</v>
          </cell>
          <cell r="E142">
            <v>0.25967899883142292</v>
          </cell>
          <cell r="F142">
            <v>0.1658088837407905</v>
          </cell>
          <cell r="G142">
            <v>0.23324532905817622</v>
          </cell>
          <cell r="H142">
            <v>1.0528885638260918E-2</v>
          </cell>
          <cell r="I142">
            <v>2.6079117584032301E-3</v>
          </cell>
          <cell r="J142">
            <v>2.8403243303256323E-3</v>
          </cell>
          <cell r="K142">
            <v>3.4862799397692109E-3</v>
          </cell>
          <cell r="L142">
            <v>2.160445623528187E-3</v>
          </cell>
        </row>
        <row r="143">
          <cell r="A143" t="str">
            <v>WOD</v>
          </cell>
          <cell r="B143" t="str">
            <v>VAR_fin</v>
          </cell>
          <cell r="C143" t="str">
            <v>D-CWOD</v>
          </cell>
          <cell r="E143">
            <v>9.5860889272273067</v>
          </cell>
          <cell r="F143">
            <v>10.113273469803042</v>
          </cell>
          <cell r="G143">
            <v>9.8755520807566697</v>
          </cell>
          <cell r="H143">
            <v>8.3255890324429629</v>
          </cell>
          <cell r="I143">
            <v>8.6638981446751089</v>
          </cell>
          <cell r="J143">
            <v>9.0706050762742052</v>
          </cell>
          <cell r="K143">
            <v>9.1443430905528089</v>
          </cell>
          <cell r="L143">
            <v>27.091223487684598</v>
          </cell>
          <cell r="M143">
            <v>28.540508928910732</v>
          </cell>
          <cell r="N143">
            <v>28.167165941229459</v>
          </cell>
          <cell r="O143">
            <v>29.585356540144364</v>
          </cell>
          <cell r="P143">
            <v>29.793757021863431</v>
          </cell>
        </row>
        <row r="144">
          <cell r="A144" t="str">
            <v>GSL</v>
          </cell>
          <cell r="B144" t="str">
            <v>VAR_fout</v>
          </cell>
          <cell r="C144" t="str">
            <v>SUP_H2GSL</v>
          </cell>
          <cell r="J144">
            <v>0.22218059912414978</v>
          </cell>
          <cell r="K144">
            <v>9.1789122259557848E-2</v>
          </cell>
          <cell r="L144">
            <v>0.35114854010218538</v>
          </cell>
          <cell r="M144">
            <v>6.7197401436147997E-2</v>
          </cell>
          <cell r="N144">
            <v>0.10891301382478727</v>
          </cell>
          <cell r="O144">
            <v>9.9465280912789472E-2</v>
          </cell>
          <cell r="P144">
            <v>8.5334964433394153E-2</v>
          </cell>
        </row>
        <row r="145">
          <cell r="A145" t="str">
            <v>GSL</v>
          </cell>
          <cell r="B145" t="str">
            <v>VAR_fin</v>
          </cell>
          <cell r="C145" t="str">
            <v>D-TGSL</v>
          </cell>
          <cell r="E145">
            <v>79.760771226966966</v>
          </cell>
          <cell r="F145">
            <v>75.956378445610255</v>
          </cell>
          <cell r="G145">
            <v>79.161406017252958</v>
          </cell>
          <cell r="H145">
            <v>48.361511540902185</v>
          </cell>
          <cell r="I145">
            <v>21.776001767757887</v>
          </cell>
          <cell r="J145">
            <v>10.072402465193191</v>
          </cell>
          <cell r="K145">
            <v>3.0299680150091288</v>
          </cell>
          <cell r="L145">
            <v>0.35114854010218538</v>
          </cell>
          <cell r="M145">
            <v>0.23027657655608733</v>
          </cell>
          <cell r="N145">
            <v>0.20779225297521925</v>
          </cell>
          <cell r="O145">
            <v>0.18948261740261882</v>
          </cell>
          <cell r="P145">
            <v>0.16161064065254258</v>
          </cell>
        </row>
        <row r="146">
          <cell r="A146" t="str">
            <v>IBIO</v>
          </cell>
          <cell r="B146" t="str">
            <v>VAR_fout</v>
          </cell>
          <cell r="C146" t="str">
            <v>D-IBIO</v>
          </cell>
          <cell r="E146">
            <v>0.43673317450886362</v>
          </cell>
          <cell r="F146">
            <v>0.55206707013440248</v>
          </cell>
          <cell r="G146">
            <v>2.851033402343754</v>
          </cell>
          <cell r="H146">
            <v>6.2893235779097001</v>
          </cell>
          <cell r="I146">
            <v>6.2893540018854521</v>
          </cell>
          <cell r="J146">
            <v>6.2893558940654746</v>
          </cell>
          <cell r="K146">
            <v>6.2893572315259778</v>
          </cell>
          <cell r="L146">
            <v>6.2893613550179941</v>
          </cell>
          <cell r="M146">
            <v>6.2893647677041544</v>
          </cell>
          <cell r="N146">
            <v>6.9679026553823675</v>
          </cell>
          <cell r="O146">
            <v>6.9679090746401249</v>
          </cell>
          <cell r="P146">
            <v>6.9679858479090448</v>
          </cell>
        </row>
        <row r="147">
          <cell r="A147" t="str">
            <v>SNGA</v>
          </cell>
          <cell r="B147" t="str">
            <v>VAR_fout</v>
          </cell>
          <cell r="C147" t="str">
            <v>D-SNGA</v>
          </cell>
          <cell r="E147">
            <v>27.209668166425239</v>
          </cell>
          <cell r="F147">
            <v>28.488359742696233</v>
          </cell>
          <cell r="G147">
            <v>29.358519029256414</v>
          </cell>
          <cell r="H147">
            <v>28.488820641788362</v>
          </cell>
          <cell r="I147">
            <v>28.511276199217995</v>
          </cell>
          <cell r="J147">
            <v>27.815599469065873</v>
          </cell>
          <cell r="K147">
            <v>22.972605788778676</v>
          </cell>
          <cell r="L147">
            <v>7.0188313074903679</v>
          </cell>
          <cell r="M147">
            <v>5.030631498163074</v>
          </cell>
          <cell r="N147">
            <v>3.3555910626842573</v>
          </cell>
          <cell r="O147">
            <v>2.7305862493212341</v>
          </cell>
          <cell r="P147">
            <v>2.3674199593629823</v>
          </cell>
        </row>
        <row r="148">
          <cell r="A148" t="str">
            <v>AUX_H2STG_IN</v>
          </cell>
          <cell r="B148" t="str">
            <v>VAR_fin</v>
          </cell>
          <cell r="C148" t="str">
            <v>STG-H2</v>
          </cell>
          <cell r="H148">
            <v>9.1096418761789534E-6</v>
          </cell>
          <cell r="I148">
            <v>3.8764598200643199E-5</v>
          </cell>
          <cell r="J148">
            <v>4.9586841256956874E-5</v>
          </cell>
          <cell r="K148">
            <v>4.5931994996975082E-5</v>
          </cell>
          <cell r="L148">
            <v>6.478758228095368E-5</v>
          </cell>
          <cell r="M148">
            <v>3.9960470214068424E-5</v>
          </cell>
          <cell r="N148">
            <v>6.4750529802836573E-5</v>
          </cell>
          <cell r="O148">
            <v>6.3213326957906298E-5</v>
          </cell>
          <cell r="P148">
            <v>2.7882476531951544E-4</v>
          </cell>
        </row>
        <row r="149">
          <cell r="A149" t="str">
            <v>AUX_H2STG_IN</v>
          </cell>
          <cell r="B149" t="str">
            <v>VAR_fin</v>
          </cell>
          <cell r="C149" t="str">
            <v>STG-H2</v>
          </cell>
          <cell r="H149">
            <v>3.4506420632538252E-5</v>
          </cell>
          <cell r="I149">
            <v>1.9304375768767804E-4</v>
          </cell>
          <cell r="J149">
            <v>2.5044797140599351E-4</v>
          </cell>
          <cell r="K149">
            <v>2.4669806473985112E-4</v>
          </cell>
          <cell r="L149">
            <v>3.2259299820979034E-4</v>
          </cell>
          <cell r="M149">
            <v>1.8351818259981637E-4</v>
          </cell>
          <cell r="N149">
            <v>2.9886025374560159E-4</v>
          </cell>
          <cell r="O149">
            <v>3.0808746997302368E-4</v>
          </cell>
          <cell r="P149">
            <v>1.3859540680235365E-3</v>
          </cell>
        </row>
        <row r="150">
          <cell r="A150" t="str">
            <v>AUX_H2STG_IN</v>
          </cell>
          <cell r="B150" t="str">
            <v>VAR_fin</v>
          </cell>
          <cell r="C150" t="str">
            <v>STG-H2</v>
          </cell>
          <cell r="H150">
            <v>5.8352068023391964E-6</v>
          </cell>
          <cell r="I150">
            <v>1.1979736591853054E-5</v>
          </cell>
          <cell r="J150">
            <v>3.7621545416068224E-5</v>
          </cell>
          <cell r="K150">
            <v>3.4896503010931789E-5</v>
          </cell>
          <cell r="L150">
            <v>4.8744774865947657E-5</v>
          </cell>
          <cell r="M150">
            <v>2.0170650616529278E-5</v>
          </cell>
          <cell r="N150">
            <v>3.1938793280466088E-5</v>
          </cell>
          <cell r="O150">
            <v>2.9641961203818619E-5</v>
          </cell>
          <cell r="P150">
            <v>9.9253069051140233E-5</v>
          </cell>
        </row>
        <row r="151">
          <cell r="A151" t="str">
            <v>AUX_H2STG_IN</v>
          </cell>
          <cell r="B151" t="str">
            <v>VAR_fin</v>
          </cell>
          <cell r="C151" t="str">
            <v>STG-H2</v>
          </cell>
          <cell r="H151">
            <v>7.065314525113881E-6</v>
          </cell>
          <cell r="I151">
            <v>3.6689144832167629E-5</v>
          </cell>
          <cell r="J151">
            <v>3.6956334410652479E-5</v>
          </cell>
          <cell r="K151">
            <v>3.575696188110172E-5</v>
          </cell>
          <cell r="L151">
            <v>5.1261704236660709E-5</v>
          </cell>
          <cell r="M151">
            <v>3.4216089904358676E-5</v>
          </cell>
          <cell r="N151">
            <v>5.5948865443568752E-5</v>
          </cell>
          <cell r="O151">
            <v>5.5426820863345864E-5</v>
          </cell>
          <cell r="P151">
            <v>2.0156851236893431E-4</v>
          </cell>
        </row>
        <row r="152">
          <cell r="A152" t="str">
            <v>AUX_H2STG_IN</v>
          </cell>
          <cell r="B152" t="str">
            <v>VAR_fin</v>
          </cell>
          <cell r="C152" t="str">
            <v>STG-H2</v>
          </cell>
          <cell r="H152">
            <v>1.2496257428906232E-5</v>
          </cell>
          <cell r="I152">
            <v>1.0561027806301416E-4</v>
          </cell>
          <cell r="J152">
            <v>1.2628325032231567E-4</v>
          </cell>
          <cell r="K152">
            <v>1.3011260485084269E-4</v>
          </cell>
          <cell r="L152">
            <v>1.5779893682622801E-4</v>
          </cell>
          <cell r="M152">
            <v>8.9170971864860387E-5</v>
          </cell>
          <cell r="N152">
            <v>1.4622206521873059E-4</v>
          </cell>
          <cell r="O152">
            <v>1.5980536094795388E-4</v>
          </cell>
          <cell r="P152">
            <v>8.063077212839446E-4</v>
          </cell>
        </row>
        <row r="153">
          <cell r="A153" t="str">
            <v>H2</v>
          </cell>
          <cell r="B153" t="str">
            <v>VAR_fout</v>
          </cell>
          <cell r="C153" t="str">
            <v>SUP_NGAH2</v>
          </cell>
          <cell r="L153">
            <v>7.8963342183658195E-5</v>
          </cell>
          <cell r="M153">
            <v>7.682932147368794E-5</v>
          </cell>
          <cell r="N153">
            <v>1.074097866155036E-4</v>
          </cell>
          <cell r="O153">
            <v>1.0398559002715405E-4</v>
          </cell>
          <cell r="P153">
            <v>2.2019835541768075E-4</v>
          </cell>
        </row>
        <row r="154">
          <cell r="A154" t="str">
            <v>H2</v>
          </cell>
          <cell r="B154" t="str">
            <v>VAR_fout</v>
          </cell>
          <cell r="C154" t="str">
            <v>STG-H2</v>
          </cell>
          <cell r="H154">
            <v>8.8853545954130728E-6</v>
          </cell>
          <cell r="I154">
            <v>3.7612897278863885E-5</v>
          </cell>
          <cell r="J154">
            <v>5.2356974069358347E-5</v>
          </cell>
          <cell r="K154">
            <v>5.3649281332000015E-5</v>
          </cell>
          <cell r="L154">
            <v>7.5187840750804476E-5</v>
          </cell>
          <cell r="M154">
            <v>3.9480575607308109E-5</v>
          </cell>
          <cell r="N154">
            <v>6.1989854241783002E-5</v>
          </cell>
          <cell r="O154">
            <v>6.1425414135321619E-5</v>
          </cell>
          <cell r="P154">
            <v>2.7521630343555896E-4</v>
          </cell>
        </row>
        <row r="155">
          <cell r="A155" t="str">
            <v>H2</v>
          </cell>
          <cell r="B155" t="str">
            <v>VAR_fout</v>
          </cell>
          <cell r="C155" t="str">
            <v>STG-H2</v>
          </cell>
          <cell r="H155">
            <v>3.4160476569221503E-5</v>
          </cell>
          <cell r="I155">
            <v>1.9115854467720953E-4</v>
          </cell>
          <cell r="J155">
            <v>2.4794076338953479E-4</v>
          </cell>
          <cell r="K155">
            <v>2.4423000913026334E-4</v>
          </cell>
          <cell r="L155">
            <v>3.1935929905838338E-4</v>
          </cell>
          <cell r="M155">
            <v>1.8165899156898115E-4</v>
          </cell>
          <cell r="N155">
            <v>2.9587114708126553E-4</v>
          </cell>
          <cell r="O155">
            <v>3.049894946008687E-4</v>
          </cell>
          <cell r="P155">
            <v>1.3720860186111415E-3</v>
          </cell>
        </row>
        <row r="156">
          <cell r="A156" t="str">
            <v>H2</v>
          </cell>
          <cell r="B156" t="str">
            <v>VAR_fout</v>
          </cell>
          <cell r="C156" t="str">
            <v>STG-H2</v>
          </cell>
          <cell r="H156">
            <v>1.1559759787284063E-5</v>
          </cell>
          <cell r="I156">
            <v>8.6845031357825664E-5</v>
          </cell>
          <cell r="J156">
            <v>8.1273925738491323E-5</v>
          </cell>
          <cell r="K156">
            <v>7.7271436669103992E-5</v>
          </cell>
          <cell r="L156">
            <v>1.0063912092678647E-4</v>
          </cell>
          <cell r="M156">
            <v>7.8550797505276903E-5</v>
          </cell>
          <cell r="N156">
            <v>1.2775524320434245E-4</v>
          </cell>
          <cell r="O156">
            <v>1.4295817698898724E-4</v>
          </cell>
          <cell r="P156">
            <v>6.6415704544241759E-4</v>
          </cell>
        </row>
        <row r="157">
          <cell r="A157" t="str">
            <v>H2</v>
          </cell>
          <cell r="B157" t="str">
            <v>VAR_fout</v>
          </cell>
          <cell r="C157" t="str">
            <v>STG-H2</v>
          </cell>
          <cell r="H157">
            <v>6.6160990198941187E-6</v>
          </cell>
          <cell r="I157">
            <v>3.5992025097147129E-5</v>
          </cell>
          <cell r="J157">
            <v>7.0967904097435724E-5</v>
          </cell>
          <cell r="K157">
            <v>7.2212108237970513E-5</v>
          </cell>
          <cell r="L157">
            <v>9.8264206027980896E-5</v>
          </cell>
          <cell r="M157">
            <v>3.8454151281477405E-5</v>
          </cell>
          <cell r="N157">
            <v>6.1420443603792715E-5</v>
          </cell>
          <cell r="O157">
            <v>5.8448076465732543E-5</v>
          </cell>
          <cell r="P157">
            <v>2.081724091662903E-4</v>
          </cell>
        </row>
        <row r="158">
          <cell r="A158" t="str">
            <v>H2</v>
          </cell>
          <cell r="B158" t="str">
            <v>VAR_fout</v>
          </cell>
          <cell r="C158" t="str">
            <v>STG-H2</v>
          </cell>
          <cell r="H158">
            <v>7.0992631666301785E-6</v>
          </cell>
          <cell r="I158">
            <v>3.0708590943372691E-5</v>
          </cell>
          <cell r="J158">
            <v>4.3341959484249685E-5</v>
          </cell>
          <cell r="K158">
            <v>4.1097182891188789E-5</v>
          </cell>
          <cell r="L158">
            <v>4.5268131352811543E-5</v>
          </cell>
          <cell r="M158">
            <v>2.5173467174919194E-5</v>
          </cell>
          <cell r="N158">
            <v>4.4705606031346999E-5</v>
          </cell>
          <cell r="O158">
            <v>4.2157827010826814E-5</v>
          </cell>
          <cell r="P158">
            <v>2.2454026056687617E-4</v>
          </cell>
        </row>
        <row r="159">
          <cell r="A159" t="str">
            <v>H2</v>
          </cell>
          <cell r="B159" t="str">
            <v>VAR_fout</v>
          </cell>
          <cell r="C159" t="str">
            <v>IMPH2</v>
          </cell>
          <cell r="J159">
            <v>5.9845677026506641</v>
          </cell>
          <cell r="K159">
            <v>9.8398372032665407</v>
          </cell>
          <cell r="L159">
            <v>11.590209037616878</v>
          </cell>
          <cell r="M159">
            <v>6.4278459738798235</v>
          </cell>
          <cell r="N159">
            <v>5.448880400702687</v>
          </cell>
          <cell r="O159">
            <v>5.4196784397303999</v>
          </cell>
          <cell r="P159">
            <v>5.2268332654013774</v>
          </cell>
        </row>
        <row r="160">
          <cell r="A160" t="str">
            <v>H2</v>
          </cell>
          <cell r="B160" t="str">
            <v>VAR_fout</v>
          </cell>
          <cell r="C160" t="str">
            <v>SUP_WODH2</v>
          </cell>
          <cell r="L160">
            <v>6.4978948500069407E-5</v>
          </cell>
          <cell r="M160">
            <v>7.558563715286629E-5</v>
          </cell>
          <cell r="N160">
            <v>1.3491580685595782E-4</v>
          </cell>
          <cell r="O160">
            <v>8.7071959869247989E-5</v>
          </cell>
          <cell r="P160">
            <v>4.594610988631247E-4</v>
          </cell>
        </row>
        <row r="161">
          <cell r="A161" t="str">
            <v>H2</v>
          </cell>
          <cell r="B161" t="str">
            <v>VAR_fout</v>
          </cell>
          <cell r="C161" t="str">
            <v>SUP_ELCH2_SOEC</v>
          </cell>
          <cell r="J161">
            <v>8.0665584672259122E-3</v>
          </cell>
          <cell r="K161">
            <v>9.4818348267639609E-3</v>
          </cell>
          <cell r="L161">
            <v>3.341447273643361E-3</v>
          </cell>
          <cell r="M161">
            <v>1.04469146732697E-2</v>
          </cell>
          <cell r="N161">
            <v>1.0189973168576946E-2</v>
          </cell>
          <cell r="O161">
            <v>7.6035219203790111E-3</v>
          </cell>
          <cell r="P161">
            <v>1.6713103915645271E-2</v>
          </cell>
        </row>
        <row r="162">
          <cell r="A162" t="str">
            <v>H2</v>
          </cell>
          <cell r="B162" t="str">
            <v>VAR_fout</v>
          </cell>
          <cell r="C162" t="str">
            <v>SUP_WODH2CCS</v>
          </cell>
          <cell r="L162">
            <v>4.9241330788873459</v>
          </cell>
          <cell r="M162">
            <v>4.924176505126507</v>
          </cell>
          <cell r="N162">
            <v>5.468970401192113</v>
          </cell>
          <cell r="O162">
            <v>5.4689876130010706</v>
          </cell>
          <cell r="P162">
            <v>5.4685780821738659</v>
          </cell>
        </row>
        <row r="163">
          <cell r="A163" t="str">
            <v>H2</v>
          </cell>
          <cell r="B163" t="str">
            <v>VAR_fout</v>
          </cell>
          <cell r="C163" t="str">
            <v>SUP_NGAH2CCS</v>
          </cell>
          <cell r="L163">
            <v>1.3781356282391587E-4</v>
          </cell>
          <cell r="M163">
            <v>1.2993193548398803E-4</v>
          </cell>
          <cell r="N163">
            <v>1.4328768830651432E-4</v>
          </cell>
          <cell r="O163">
            <v>1.9252385164902913E-4</v>
          </cell>
          <cell r="P163">
            <v>2.5118185156200289E-4</v>
          </cell>
        </row>
        <row r="164">
          <cell r="A164" t="str">
            <v>H2</v>
          </cell>
          <cell r="B164" t="str">
            <v>VAR_fout</v>
          </cell>
          <cell r="C164" t="str">
            <v>SUP_ELCH2</v>
          </cell>
          <cell r="E164">
            <v>3.3216332734977761E-3</v>
          </cell>
          <cell r="F164">
            <v>4.8987544109266382E-3</v>
          </cell>
          <cell r="G164">
            <v>4.9164884774110656E-3</v>
          </cell>
          <cell r="H164">
            <v>4.0431756676880953E-2</v>
          </cell>
          <cell r="I164">
            <v>11.423136315304836</v>
          </cell>
          <cell r="J164">
            <v>11.414257560318205</v>
          </cell>
          <cell r="K164">
            <v>11.412717648164927</v>
          </cell>
          <cell r="L164">
            <v>13.22025960977677</v>
          </cell>
          <cell r="M164">
            <v>19.780619583970573</v>
          </cell>
          <cell r="N164">
            <v>21.160714742212996</v>
          </cell>
          <cell r="O164">
            <v>21.447951898920959</v>
          </cell>
          <cell r="P164">
            <v>21.438978919521134</v>
          </cell>
        </row>
        <row r="165">
          <cell r="A165" t="str">
            <v>H2</v>
          </cell>
          <cell r="B165" t="str">
            <v>VAR_fout</v>
          </cell>
          <cell r="C165" t="str">
            <v>D-DH2</v>
          </cell>
          <cell r="H165">
            <v>6.2797499665211061E-6</v>
          </cell>
          <cell r="I165">
            <v>5.6590652283549357E-4</v>
          </cell>
          <cell r="J165">
            <v>1.3744460209094865E-3</v>
          </cell>
          <cell r="K165">
            <v>1.5044205863901632E-3</v>
          </cell>
          <cell r="L165">
            <v>1.5506775696776081E-3</v>
          </cell>
          <cell r="M165">
            <v>1.5469282881408017E-3</v>
          </cell>
          <cell r="N165">
            <v>1.5497614247054954E-3</v>
          </cell>
          <cell r="O165">
            <v>9.5918983196176808E-4</v>
          </cell>
          <cell r="P165">
            <v>1.1782438491087068E-3</v>
          </cell>
        </row>
        <row r="166">
          <cell r="A166" t="str">
            <v>H2</v>
          </cell>
          <cell r="B166" t="str">
            <v>VAR_fin</v>
          </cell>
          <cell r="C166" t="str">
            <v>STG-H2</v>
          </cell>
          <cell r="H166">
            <v>9.1096418761789534E-6</v>
          </cell>
          <cell r="I166">
            <v>3.8764598200643199E-5</v>
          </cell>
          <cell r="J166">
            <v>4.9586841256956874E-5</v>
          </cell>
          <cell r="K166">
            <v>4.5931994996975082E-5</v>
          </cell>
          <cell r="L166">
            <v>6.478758228095368E-5</v>
          </cell>
          <cell r="M166">
            <v>3.9960470214068424E-5</v>
          </cell>
          <cell r="N166">
            <v>6.4750529802836573E-5</v>
          </cell>
          <cell r="O166">
            <v>6.3213326957906298E-5</v>
          </cell>
          <cell r="P166">
            <v>2.7882476531951544E-4</v>
          </cell>
        </row>
        <row r="167">
          <cell r="A167" t="str">
            <v>H2</v>
          </cell>
          <cell r="B167" t="str">
            <v>VAR_fin</v>
          </cell>
          <cell r="C167" t="str">
            <v>STG-H2</v>
          </cell>
          <cell r="H167">
            <v>3.4506420632538252E-5</v>
          </cell>
          <cell r="I167">
            <v>1.9304375768767804E-4</v>
          </cell>
          <cell r="J167">
            <v>2.5044797140599351E-4</v>
          </cell>
          <cell r="K167">
            <v>2.4669806473985112E-4</v>
          </cell>
          <cell r="L167">
            <v>3.2259299820979034E-4</v>
          </cell>
          <cell r="M167">
            <v>1.8351818259981637E-4</v>
          </cell>
          <cell r="N167">
            <v>2.9886025374560159E-4</v>
          </cell>
          <cell r="O167">
            <v>3.0808746997302368E-4</v>
          </cell>
          <cell r="P167">
            <v>1.3859540680235365E-3</v>
          </cell>
        </row>
        <row r="168">
          <cell r="A168" t="str">
            <v>H2</v>
          </cell>
          <cell r="B168" t="str">
            <v>VAR_fin</v>
          </cell>
          <cell r="C168" t="str">
            <v>STG-H2</v>
          </cell>
          <cell r="H168">
            <v>5.8352068023391964E-6</v>
          </cell>
          <cell r="I168">
            <v>1.1979736591853054E-5</v>
          </cell>
          <cell r="J168">
            <v>3.7621545416068224E-5</v>
          </cell>
          <cell r="K168">
            <v>3.4896503010931789E-5</v>
          </cell>
          <cell r="L168">
            <v>4.8744774865947657E-5</v>
          </cell>
          <cell r="M168">
            <v>2.0170650616529278E-5</v>
          </cell>
          <cell r="N168">
            <v>3.1938793280466088E-5</v>
          </cell>
          <cell r="O168">
            <v>2.9641961203818619E-5</v>
          </cell>
          <cell r="P168">
            <v>9.9253069051140233E-5</v>
          </cell>
        </row>
        <row r="169">
          <cell r="A169" t="str">
            <v>H2</v>
          </cell>
          <cell r="B169" t="str">
            <v>VAR_fin</v>
          </cell>
          <cell r="C169" t="str">
            <v>STG-H2</v>
          </cell>
          <cell r="H169">
            <v>7.065314525113881E-6</v>
          </cell>
          <cell r="I169">
            <v>3.6689144832167629E-5</v>
          </cell>
          <cell r="J169">
            <v>3.6956334410652479E-5</v>
          </cell>
          <cell r="K169">
            <v>3.575696188110172E-5</v>
          </cell>
          <cell r="L169">
            <v>5.1261704236660709E-5</v>
          </cell>
          <cell r="M169">
            <v>3.4216089904358676E-5</v>
          </cell>
          <cell r="N169">
            <v>5.5948865443568752E-5</v>
          </cell>
          <cell r="O169">
            <v>5.5426820863345864E-5</v>
          </cell>
          <cell r="P169">
            <v>2.0156851236893431E-4</v>
          </cell>
        </row>
        <row r="170">
          <cell r="A170" t="str">
            <v>H2</v>
          </cell>
          <cell r="B170" t="str">
            <v>VAR_fin</v>
          </cell>
          <cell r="C170" t="str">
            <v>STG-H2</v>
          </cell>
          <cell r="H170">
            <v>1.2496257428906232E-5</v>
          </cell>
          <cell r="I170">
            <v>1.0561027806301416E-4</v>
          </cell>
          <cell r="J170">
            <v>1.2628325032231567E-4</v>
          </cell>
          <cell r="K170">
            <v>1.3011260485084269E-4</v>
          </cell>
          <cell r="L170">
            <v>1.5779893682622801E-4</v>
          </cell>
          <cell r="M170">
            <v>8.9170971864860387E-5</v>
          </cell>
          <cell r="N170">
            <v>1.4622206521873059E-4</v>
          </cell>
          <cell r="O170">
            <v>1.5980536094795388E-4</v>
          </cell>
          <cell r="P170">
            <v>8.063077212839446E-4</v>
          </cell>
        </row>
        <row r="171">
          <cell r="A171" t="str">
            <v>H2</v>
          </cell>
          <cell r="B171" t="str">
            <v>VAR_fin</v>
          </cell>
          <cell r="C171" t="str">
            <v>SUP_H2NGA</v>
          </cell>
          <cell r="J171">
            <v>6.7240077239688904E-4</v>
          </cell>
          <cell r="K171">
            <v>3.6526522680596749E-4</v>
          </cell>
          <cell r="L171">
            <v>3.6111656321615873E-3</v>
          </cell>
          <cell r="M171">
            <v>1.8496937551948818</v>
          </cell>
          <cell r="N171">
            <v>3.9126774862275582</v>
          </cell>
          <cell r="O171">
            <v>4.448080909892</v>
          </cell>
          <cell r="P171">
            <v>4.44353842815491</v>
          </cell>
        </row>
        <row r="172">
          <cell r="A172" t="str">
            <v>H2</v>
          </cell>
          <cell r="B172" t="str">
            <v>VAR_fin</v>
          </cell>
          <cell r="C172" t="str">
            <v>D-ENGA</v>
          </cell>
          <cell r="J172">
            <v>5.0279546495761223E-6</v>
          </cell>
          <cell r="K172">
            <v>4.646695893188592E-6</v>
          </cell>
          <cell r="L172">
            <v>3.1254915149754245E-3</v>
          </cell>
          <cell r="M172">
            <v>3.0256448333741189E-3</v>
          </cell>
          <cell r="N172">
            <v>2.5896123624656272E-3</v>
          </cell>
          <cell r="O172">
            <v>2.6376943608574675E-3</v>
          </cell>
          <cell r="P172">
            <v>2.5672296864579225E-3</v>
          </cell>
        </row>
        <row r="173">
          <cell r="A173" t="str">
            <v>H2</v>
          </cell>
          <cell r="B173" t="str">
            <v>VAR_fin</v>
          </cell>
          <cell r="C173" t="str">
            <v>D-TNGA</v>
          </cell>
          <cell r="F173">
            <v>1.96650497354099E-3</v>
          </cell>
          <cell r="G173">
            <v>2.0572307765116902E-3</v>
          </cell>
          <cell r="H173">
            <v>4.3183716307839368E-5</v>
          </cell>
          <cell r="I173">
            <v>2.4080652623566855E-5</v>
          </cell>
          <cell r="J173">
            <v>6.0922588789487222E-5</v>
          </cell>
          <cell r="K173">
            <v>7.4434536155991633E-5</v>
          </cell>
          <cell r="L173">
            <v>5.9861972493536283E-5</v>
          </cell>
        </row>
        <row r="174">
          <cell r="A174" t="str">
            <v>H2</v>
          </cell>
          <cell r="B174" t="str">
            <v>VAR_fin</v>
          </cell>
          <cell r="C174" t="str">
            <v>SUP_H2GSL</v>
          </cell>
          <cell r="J174">
            <v>0.31740085589164274</v>
          </cell>
          <cell r="K174">
            <v>0.13112731751365422</v>
          </cell>
          <cell r="L174">
            <v>0.501640771574551</v>
          </cell>
          <cell r="M174">
            <v>9.5996287765925892E-2</v>
          </cell>
          <cell r="N174">
            <v>0.15559001974969619</v>
          </cell>
          <cell r="O174">
            <v>0.14209325844684217</v>
          </cell>
          <cell r="P174">
            <v>0.12190709204770611</v>
          </cell>
        </row>
        <row r="175">
          <cell r="A175" t="str">
            <v>H2</v>
          </cell>
          <cell r="B175" t="str">
            <v>VAR_fin</v>
          </cell>
          <cell r="C175" t="str">
            <v>D-SNGA</v>
          </cell>
          <cell r="H175">
            <v>1.3067255565698634E-3</v>
          </cell>
          <cell r="I175">
            <v>2.2549428019437264E-2</v>
          </cell>
          <cell r="J175">
            <v>0.20607520911338423</v>
          </cell>
          <cell r="K175">
            <v>0.53023358113803121</v>
          </cell>
          <cell r="L175">
            <v>0.21732524013939933</v>
          </cell>
          <cell r="M175">
            <v>0.15499497490582825</v>
          </cell>
          <cell r="N175">
            <v>6.2365597799956221E-2</v>
          </cell>
          <cell r="O175">
            <v>4.4517212481915557E-2</v>
          </cell>
          <cell r="P175">
            <v>2.5938216443376655E-2</v>
          </cell>
        </row>
        <row r="176">
          <cell r="A176" t="str">
            <v>H2</v>
          </cell>
          <cell r="B176" t="str">
            <v>VAR_fin</v>
          </cell>
          <cell r="C176" t="str">
            <v>D-RNGA</v>
          </cell>
          <cell r="H176">
            <v>1.3153497241649847E-3</v>
          </cell>
          <cell r="I176">
            <v>4.0117328134163924E-2</v>
          </cell>
          <cell r="J176">
            <v>0.30173918071711719</v>
          </cell>
          <cell r="K176">
            <v>0.98953146493698674</v>
          </cell>
          <cell r="L176">
            <v>0.61913470389858882</v>
          </cell>
          <cell r="M176">
            <v>0.17046943436931711</v>
          </cell>
          <cell r="N176">
            <v>0.14754283390876818</v>
          </cell>
          <cell r="O176">
            <v>0.12602673094616337</v>
          </cell>
          <cell r="P176">
            <v>7.2196716173639666E-2</v>
          </cell>
        </row>
        <row r="177">
          <cell r="A177" t="str">
            <v>H2</v>
          </cell>
          <cell r="B177" t="str">
            <v>VAR_fin</v>
          </cell>
          <cell r="C177" t="str">
            <v>D-INGA</v>
          </cell>
          <cell r="H177">
            <v>3.46528190390651E-2</v>
          </cell>
          <cell r="I177">
            <v>0.4282887211834846</v>
          </cell>
          <cell r="J177">
            <v>0.42864737779211104</v>
          </cell>
          <cell r="K177">
            <v>0.38849379781725835</v>
          </cell>
          <cell r="L177">
            <v>0.14863299704683897</v>
          </cell>
          <cell r="M177">
            <v>8.0967787339718808E-2</v>
          </cell>
          <cell r="N177">
            <v>8.0246301102434567E-2</v>
          </cell>
          <cell r="O177">
            <v>8.0397697041908009E-2</v>
          </cell>
          <cell r="P177">
            <v>7.8634900504903044E-2</v>
          </cell>
        </row>
        <row r="178">
          <cell r="A178" t="str">
            <v>H2</v>
          </cell>
          <cell r="B178" t="str">
            <v>VAR_fin</v>
          </cell>
          <cell r="C178" t="str">
            <v>SUP_H2DSL</v>
          </cell>
          <cell r="J178">
            <v>5.4813943490901141E-3</v>
          </cell>
          <cell r="K178">
            <v>2.8617545763598546E-3</v>
          </cell>
          <cell r="L178">
            <v>7.5074800297078006E-4</v>
          </cell>
          <cell r="M178">
            <v>1.2007209779816661E-3</v>
          </cell>
          <cell r="N178">
            <v>2.1277281081741417E-3</v>
          </cell>
          <cell r="O178">
            <v>1.6878664796573348E-3</v>
          </cell>
          <cell r="P178">
            <v>5.4200233286867535E-3</v>
          </cell>
        </row>
        <row r="179">
          <cell r="A179" t="str">
            <v>AUX_H2STG_OUT</v>
          </cell>
          <cell r="B179" t="str">
            <v>VAR_fout</v>
          </cell>
          <cell r="C179" t="str">
            <v>STG-H2</v>
          </cell>
          <cell r="H179">
            <v>8.8853545954130728E-6</v>
          </cell>
          <cell r="I179">
            <v>3.7612897278863885E-5</v>
          </cell>
          <cell r="J179">
            <v>5.2356974069358347E-5</v>
          </cell>
          <cell r="K179">
            <v>5.3649281332000015E-5</v>
          </cell>
          <cell r="L179">
            <v>7.5187840750804476E-5</v>
          </cell>
          <cell r="M179">
            <v>3.9480575607308109E-5</v>
          </cell>
          <cell r="N179">
            <v>6.1989854241783002E-5</v>
          </cell>
          <cell r="O179">
            <v>6.1425414135321619E-5</v>
          </cell>
          <cell r="P179">
            <v>2.7521630343555896E-4</v>
          </cell>
        </row>
        <row r="180">
          <cell r="A180" t="str">
            <v>AUX_H2STG_OUT</v>
          </cell>
          <cell r="B180" t="str">
            <v>VAR_fout</v>
          </cell>
          <cell r="C180" t="str">
            <v>STG-H2</v>
          </cell>
          <cell r="H180">
            <v>3.4160476569221503E-5</v>
          </cell>
          <cell r="I180">
            <v>1.9115854467720953E-4</v>
          </cell>
          <cell r="J180">
            <v>2.4794076338953479E-4</v>
          </cell>
          <cell r="K180">
            <v>2.4423000913026334E-4</v>
          </cell>
          <cell r="L180">
            <v>3.1935929905838338E-4</v>
          </cell>
          <cell r="M180">
            <v>1.8165899156898115E-4</v>
          </cell>
          <cell r="N180">
            <v>2.9587114708126553E-4</v>
          </cell>
          <cell r="O180">
            <v>3.049894946008687E-4</v>
          </cell>
          <cell r="P180">
            <v>1.3720860186111415E-3</v>
          </cell>
        </row>
        <row r="181">
          <cell r="A181" t="str">
            <v>AUX_H2STG_OUT</v>
          </cell>
          <cell r="B181" t="str">
            <v>VAR_fout</v>
          </cell>
          <cell r="C181" t="str">
            <v>STG-H2</v>
          </cell>
          <cell r="H181">
            <v>1.1559759787284063E-5</v>
          </cell>
          <cell r="I181">
            <v>8.6845031357825664E-5</v>
          </cell>
          <cell r="J181">
            <v>8.1273925738491323E-5</v>
          </cell>
          <cell r="K181">
            <v>7.7271436669103992E-5</v>
          </cell>
          <cell r="L181">
            <v>1.0063912092678647E-4</v>
          </cell>
          <cell r="M181">
            <v>7.8550797505276903E-5</v>
          </cell>
          <cell r="N181">
            <v>1.2775524320434245E-4</v>
          </cell>
          <cell r="O181">
            <v>1.4295817698898724E-4</v>
          </cell>
          <cell r="P181">
            <v>6.6415704544241759E-4</v>
          </cell>
        </row>
        <row r="182">
          <cell r="A182" t="str">
            <v>AUX_H2STG_OUT</v>
          </cell>
          <cell r="B182" t="str">
            <v>VAR_fout</v>
          </cell>
          <cell r="C182" t="str">
            <v>STG-H2</v>
          </cell>
          <cell r="H182">
            <v>6.6160990198941187E-6</v>
          </cell>
          <cell r="I182">
            <v>3.5992025097147129E-5</v>
          </cell>
          <cell r="J182">
            <v>7.0967904097435765E-5</v>
          </cell>
          <cell r="K182">
            <v>7.2212108237970513E-5</v>
          </cell>
          <cell r="L182">
            <v>9.8264206027980896E-5</v>
          </cell>
          <cell r="M182">
            <v>3.8454151281477405E-5</v>
          </cell>
          <cell r="N182">
            <v>6.1420443603792715E-5</v>
          </cell>
          <cell r="O182">
            <v>5.8448076465732543E-5</v>
          </cell>
          <cell r="P182">
            <v>2.081724091662903E-4</v>
          </cell>
        </row>
        <row r="183">
          <cell r="A183" t="str">
            <v>AUX_H2STG_OUT</v>
          </cell>
          <cell r="B183" t="str">
            <v>VAR_fout</v>
          </cell>
          <cell r="C183" t="str">
            <v>STG-H2</v>
          </cell>
          <cell r="H183">
            <v>7.0992631666301785E-6</v>
          </cell>
          <cell r="I183">
            <v>3.0708590943372691E-5</v>
          </cell>
          <cell r="J183">
            <v>4.3341959484249685E-5</v>
          </cell>
          <cell r="K183">
            <v>4.1097182891188789E-5</v>
          </cell>
          <cell r="L183">
            <v>4.5268131352811543E-5</v>
          </cell>
          <cell r="M183">
            <v>2.5173467174919194E-5</v>
          </cell>
          <cell r="N183">
            <v>4.4705606031346999E-5</v>
          </cell>
          <cell r="O183">
            <v>4.2157827010826814E-5</v>
          </cell>
          <cell r="P183">
            <v>2.2454026056687617E-4</v>
          </cell>
        </row>
        <row r="184">
          <cell r="A184" t="str">
            <v>RNGA</v>
          </cell>
          <cell r="B184" t="str">
            <v>VAR_fout</v>
          </cell>
          <cell r="C184" t="str">
            <v>D-RNGA</v>
          </cell>
          <cell r="E184">
            <v>47.171904228418967</v>
          </cell>
          <cell r="F184">
            <v>48.283071448165167</v>
          </cell>
          <cell r="G184">
            <v>48.539838781358732</v>
          </cell>
          <cell r="H184">
            <v>52.842994044636583</v>
          </cell>
          <cell r="I184">
            <v>51.933681917346945</v>
          </cell>
          <cell r="J184">
            <v>51.949498573011354</v>
          </cell>
          <cell r="K184">
            <v>41.764585415557548</v>
          </cell>
          <cell r="L184">
            <v>19.990654470750428</v>
          </cell>
          <cell r="M184">
            <v>9.8306606979680673</v>
          </cell>
          <cell r="N184">
            <v>7.8777940929050763</v>
          </cell>
          <cell r="O184">
            <v>7.8747361627579604</v>
          </cell>
          <cell r="P184">
            <v>6.6979727806403693</v>
          </cell>
        </row>
        <row r="185">
          <cell r="A185" t="str">
            <v>CWOD</v>
          </cell>
          <cell r="B185" t="str">
            <v>VAR_fout</v>
          </cell>
          <cell r="C185" t="str">
            <v>D-CWOD</v>
          </cell>
          <cell r="E185">
            <v>9.5860889272273067</v>
          </cell>
          <cell r="F185">
            <v>10.113273469803042</v>
          </cell>
          <cell r="G185">
            <v>9.8755520807566697</v>
          </cell>
          <cell r="H185">
            <v>8.3255890324429629</v>
          </cell>
          <cell r="I185">
            <v>8.6638981446751089</v>
          </cell>
          <cell r="J185">
            <v>9.0706050762742052</v>
          </cell>
          <cell r="K185">
            <v>9.1443430905528089</v>
          </cell>
          <cell r="L185">
            <v>27.091223487684598</v>
          </cell>
          <cell r="M185">
            <v>28.540508928910732</v>
          </cell>
          <cell r="N185">
            <v>28.167165941229459</v>
          </cell>
          <cell r="O185">
            <v>29.585356540144364</v>
          </cell>
          <cell r="P185">
            <v>29.793757021863431</v>
          </cell>
        </row>
        <row r="186">
          <cell r="A186" t="str">
            <v>CWOD</v>
          </cell>
          <cell r="B186" t="str">
            <v>VAR_fin</v>
          </cell>
          <cell r="C186" t="str">
            <v>SUP_WODH2</v>
          </cell>
          <cell r="L186">
            <v>1.0829824750011567E-4</v>
          </cell>
          <cell r="M186">
            <v>1.2597606192144389E-4</v>
          </cell>
          <cell r="N186">
            <v>2.248596780932632E-4</v>
          </cell>
          <cell r="O186">
            <v>1.4511993311541331E-4</v>
          </cell>
          <cell r="P186">
            <v>7.6576849810520715E-4</v>
          </cell>
        </row>
        <row r="187">
          <cell r="A187" t="str">
            <v>CWOD</v>
          </cell>
          <cell r="B187" t="str">
            <v>VAR_fin</v>
          </cell>
          <cell r="C187" t="str">
            <v>SUP_WODBIO</v>
          </cell>
          <cell r="F187">
            <v>6.4015170005072875E-5</v>
          </cell>
          <cell r="G187">
            <v>1.2492708327620282E-4</v>
          </cell>
          <cell r="H187">
            <v>1.7382420488584235E-3</v>
          </cell>
          <cell r="I187">
            <v>1.7452159110935294E-3</v>
          </cell>
          <cell r="J187">
            <v>1.2700751482348223E-3</v>
          </cell>
          <cell r="K187">
            <v>1.0530783936741311E-3</v>
          </cell>
          <cell r="L187">
            <v>2.6837810367606074E-4</v>
          </cell>
          <cell r="M187">
            <v>3.4214345344596171E-4</v>
          </cell>
          <cell r="N187">
            <v>3.778671879586848E-4</v>
          </cell>
          <cell r="O187">
            <v>4.193349661479424E-4</v>
          </cell>
          <cell r="P187">
            <v>1.3461595832919651E-3</v>
          </cell>
        </row>
        <row r="188">
          <cell r="A188" t="str">
            <v>CWOD</v>
          </cell>
          <cell r="B188" t="str">
            <v>VAR_fin</v>
          </cell>
          <cell r="C188" t="str">
            <v>SUP_WODH2CCS</v>
          </cell>
          <cell r="L188">
            <v>8.4898846187712902</v>
          </cell>
          <cell r="M188">
            <v>8.4899594915974301</v>
          </cell>
          <cell r="N188">
            <v>9.4292593124001947</v>
          </cell>
          <cell r="O188">
            <v>9.4292889879328747</v>
          </cell>
          <cell r="P188">
            <v>9.4285829002997747</v>
          </cell>
        </row>
        <row r="189">
          <cell r="A189" t="str">
            <v>CWOD</v>
          </cell>
          <cell r="B189" t="str">
            <v>VAR_fin</v>
          </cell>
          <cell r="C189" t="str">
            <v>SUP_WODBIOCCS</v>
          </cell>
          <cell r="J189">
            <v>5.3655676721828716E-4</v>
          </cell>
          <cell r="K189">
            <v>7.8299529307493984E-4</v>
          </cell>
          <cell r="L189">
            <v>1.6605941685655802E-3</v>
          </cell>
          <cell r="M189">
            <v>1.5755494777572163E-3</v>
          </cell>
          <cell r="N189">
            <v>1.5497683761556179E-3</v>
          </cell>
          <cell r="O189">
            <v>1.5126445127445509E-3</v>
          </cell>
          <cell r="P189">
            <v>2.556267061335861E-3</v>
          </cell>
        </row>
        <row r="190">
          <cell r="A190" t="str">
            <v>CWOD</v>
          </cell>
          <cell r="B190" t="str">
            <v>VAR_fin</v>
          </cell>
          <cell r="C190" t="str">
            <v>CT_CWODBDS</v>
          </cell>
          <cell r="E190">
            <v>2.081103824941847</v>
          </cell>
          <cell r="F190">
            <v>1.815874490575329</v>
          </cell>
          <cell r="G190">
            <v>1.3633514599203027</v>
          </cell>
          <cell r="H190">
            <v>5.3832946989801616E-4</v>
          </cell>
          <cell r="I190">
            <v>1.2277644927412576E-3</v>
          </cell>
          <cell r="J190">
            <v>7.8610066048331309E-4</v>
          </cell>
          <cell r="K190">
            <v>3.4225062034799834E-4</v>
          </cell>
          <cell r="L190">
            <v>1.7006410303774827E-4</v>
          </cell>
          <cell r="M190">
            <v>1.8612814517006431E-4</v>
          </cell>
          <cell r="N190">
            <v>5.197378604116982E-4</v>
          </cell>
          <cell r="O190">
            <v>2.0301667206734531E-4</v>
          </cell>
          <cell r="P190">
            <v>9.1386633185006614E-4</v>
          </cell>
        </row>
        <row r="191">
          <cell r="A191" t="str">
            <v>CWOD</v>
          </cell>
          <cell r="B191" t="str">
            <v>VAR_fin</v>
          </cell>
          <cell r="C191" t="str">
            <v>CT_CWODETHCCS</v>
          </cell>
          <cell r="J191">
            <v>1.4278564521493623E-4</v>
          </cell>
          <cell r="K191">
            <v>1.1063957420421481E-4</v>
          </cell>
          <cell r="L191">
            <v>1.2798417452675843E-4</v>
          </cell>
          <cell r="M191">
            <v>1.6335892775789452E-4</v>
          </cell>
          <cell r="N191">
            <v>4.4085238780397631E-4</v>
          </cell>
          <cell r="O191">
            <v>1.8860982583671139E-4</v>
          </cell>
          <cell r="P191">
            <v>1.0486748958752415E-3</v>
          </cell>
        </row>
        <row r="192">
          <cell r="A192" t="str">
            <v>CWOD</v>
          </cell>
          <cell r="B192" t="str">
            <v>VAR_fin</v>
          </cell>
          <cell r="C192" t="str">
            <v>CT_CWODPLT</v>
          </cell>
          <cell r="E192">
            <v>7.1186377584664209</v>
          </cell>
          <cell r="F192">
            <v>8.2972149623455742</v>
          </cell>
          <cell r="G192">
            <v>8.1257787899096581</v>
          </cell>
          <cell r="H192">
            <v>8.3231737591108477</v>
          </cell>
          <cell r="I192">
            <v>8.6607313310161302</v>
          </cell>
          <cell r="J192">
            <v>9.0673704140813118</v>
          </cell>
          <cell r="K192">
            <v>9.1414079283084391</v>
          </cell>
          <cell r="L192">
            <v>8.9629722067251567</v>
          </cell>
          <cell r="M192">
            <v>8.9931697466147789</v>
          </cell>
          <cell r="N192">
            <v>9.0985171785409076</v>
          </cell>
          <cell r="O192">
            <v>9.0995530144601791</v>
          </cell>
          <cell r="P192">
            <v>9.1002163865720043</v>
          </cell>
        </row>
        <row r="193">
          <cell r="A193" t="str">
            <v>CWOD</v>
          </cell>
          <cell r="B193" t="str">
            <v>VAR_fin</v>
          </cell>
          <cell r="C193" t="str">
            <v>CT_CWODETH</v>
          </cell>
          <cell r="E193">
            <v>0.38634734381904351</v>
          </cell>
          <cell r="F193">
            <v>1.200017121405043E-4</v>
          </cell>
          <cell r="G193">
            <v>0.38629690384342724</v>
          </cell>
          <cell r="H193">
            <v>1.3870181336211074E-4</v>
          </cell>
          <cell r="I193">
            <v>1.9383325513495908E-4</v>
          </cell>
          <cell r="J193">
            <v>2.0664807278973261E-4</v>
          </cell>
          <cell r="K193">
            <v>1.1831733004736643E-4</v>
          </cell>
          <cell r="L193">
            <v>1.1024389096298498E-4</v>
          </cell>
          <cell r="M193">
            <v>1.3305785989980556E-4</v>
          </cell>
          <cell r="N193">
            <v>3.3674497013439517E-4</v>
          </cell>
          <cell r="O193">
            <v>1.5135072927196966E-4</v>
          </cell>
          <cell r="P193">
            <v>7.0496260609506547E-4</v>
          </cell>
        </row>
        <row r="194">
          <cell r="A194" t="str">
            <v>CWOD</v>
          </cell>
          <cell r="B194" t="str">
            <v>VAR_fin</v>
          </cell>
          <cell r="C194" t="str">
            <v>CT_CWODBDSCCS</v>
          </cell>
          <cell r="J194">
            <v>2.924958989552331E-4</v>
          </cell>
          <cell r="K194">
            <v>5.2788103302272692E-4</v>
          </cell>
          <cell r="L194">
            <v>9.6359210994998676</v>
          </cell>
          <cell r="M194">
            <v>11.054853476772555</v>
          </cell>
          <cell r="N194">
            <v>9.635939619827786</v>
          </cell>
          <cell r="O194">
            <v>11.0538966216241</v>
          </cell>
          <cell r="P194">
            <v>11.257628216964015</v>
          </cell>
        </row>
        <row r="195">
          <cell r="A195" t="str">
            <v>KER</v>
          </cell>
          <cell r="B195" t="str">
            <v>VAR_fout</v>
          </cell>
          <cell r="C195" t="str">
            <v>SUP_H2DSL</v>
          </cell>
          <cell r="J195">
            <v>2.8361238995469379E-4</v>
          </cell>
          <cell r="K195">
            <v>1.5126316617357856E-4</v>
          </cell>
          <cell r="M195">
            <v>7.7679131649505953E-5</v>
          </cell>
          <cell r="N195">
            <v>1.4322138431359567E-4</v>
          </cell>
          <cell r="O195">
            <v>1.1253089808598344E-4</v>
          </cell>
          <cell r="P195">
            <v>2.6771097975727444E-4</v>
          </cell>
        </row>
        <row r="196">
          <cell r="A196" t="str">
            <v>BDS</v>
          </cell>
          <cell r="B196" t="str">
            <v>VAR_fout</v>
          </cell>
          <cell r="C196" t="str">
            <v>IMPBDS</v>
          </cell>
          <cell r="E196">
            <v>2.2867552360340513</v>
          </cell>
          <cell r="F196">
            <v>2.3780128327496741</v>
          </cell>
          <cell r="G196">
            <v>4.0211335920166045</v>
          </cell>
          <cell r="H196">
            <v>4.5542503041084226</v>
          </cell>
          <cell r="I196">
            <v>4.4654896171291654</v>
          </cell>
          <cell r="J196">
            <v>4.4621433257693397</v>
          </cell>
          <cell r="K196">
            <v>5.3793062130473794</v>
          </cell>
          <cell r="L196">
            <v>15.576451806822698</v>
          </cell>
          <cell r="M196">
            <v>8.9730768724359944</v>
          </cell>
          <cell r="N196">
            <v>6.767344118115675</v>
          </cell>
          <cell r="O196">
            <v>6.0407794594092872</v>
          </cell>
          <cell r="P196">
            <v>2.9555428792524774</v>
          </cell>
        </row>
        <row r="197">
          <cell r="A197" t="str">
            <v>BDS</v>
          </cell>
          <cell r="B197" t="str">
            <v>VAR_fout</v>
          </cell>
          <cell r="C197" t="str">
            <v>CT_CWODBDS</v>
          </cell>
          <cell r="E197">
            <v>0.73033999822489915</v>
          </cell>
          <cell r="F197">
            <v>0.63726074419207956</v>
          </cell>
          <cell r="G197">
            <v>0.47845287240579176</v>
          </cell>
          <cell r="H197">
            <v>1.8892067727601923E-4</v>
          </cell>
          <cell r="I197">
            <v>4.3087015011098676E-4</v>
          </cell>
          <cell r="J197">
            <v>2.7587319195764655E-4</v>
          </cell>
          <cell r="K197">
            <v>1.2010900872012592E-4</v>
          </cell>
          <cell r="L197">
            <v>5.9682085642305133E-5</v>
          </cell>
          <cell r="M197">
            <v>6.5319580687862571E-5</v>
          </cell>
          <cell r="N197">
            <v>1.8239616087443344E-4</v>
          </cell>
          <cell r="O197">
            <v>7.1246419395453752E-5</v>
          </cell>
          <cell r="P197">
            <v>3.2071111838921472E-4</v>
          </cell>
        </row>
        <row r="198">
          <cell r="A198" t="str">
            <v>BDS</v>
          </cell>
          <cell r="B198" t="str">
            <v>VAR_fout</v>
          </cell>
          <cell r="C198" t="str">
            <v>CT_CWODBDSCCS</v>
          </cell>
          <cell r="J198">
            <v>1.0264814843138566E-4</v>
          </cell>
          <cell r="K198">
            <v>1.8525391578267305E-4</v>
          </cell>
          <cell r="L198">
            <v>3.3816182135461919</v>
          </cell>
          <cell r="M198">
            <v>3.8795765842332224</v>
          </cell>
          <cell r="N198">
            <v>3.3816247130471249</v>
          </cell>
          <cell r="O198">
            <v>3.8792407866727863</v>
          </cell>
          <cell r="P198">
            <v>3.950738100355859</v>
          </cell>
        </row>
        <row r="199">
          <cell r="A199" t="str">
            <v>BDS</v>
          </cell>
          <cell r="B199" t="str">
            <v>VAR_fin</v>
          </cell>
          <cell r="C199" t="str">
            <v>D-ILFO</v>
          </cell>
          <cell r="G199">
            <v>7.1375642387761637E-5</v>
          </cell>
          <cell r="H199">
            <v>1.4464613497887957</v>
          </cell>
          <cell r="I199">
            <v>1.4464629666465751</v>
          </cell>
          <cell r="J199">
            <v>1.4464631281012399</v>
          </cell>
          <cell r="K199">
            <v>1.4464637351672056</v>
          </cell>
          <cell r="L199">
            <v>1.4464638745040836</v>
          </cell>
          <cell r="M199">
            <v>1.4464635635842769</v>
          </cell>
          <cell r="N199">
            <v>1.4464649794686981</v>
          </cell>
          <cell r="O199">
            <v>1.446464848408618</v>
          </cell>
          <cell r="P199">
            <v>1.446470049344333</v>
          </cell>
        </row>
        <row r="200">
          <cell r="A200" t="str">
            <v>BDS</v>
          </cell>
          <cell r="B200" t="str">
            <v>VAR_fin</v>
          </cell>
          <cell r="C200" t="str">
            <v>D-SLFO</v>
          </cell>
          <cell r="G200">
            <v>5.470207367494711E-5</v>
          </cell>
          <cell r="H200">
            <v>3.4327428777388981E-4</v>
          </cell>
          <cell r="I200">
            <v>5.2606834261079843E-4</v>
          </cell>
          <cell r="J200">
            <v>1.739045473160343E-4</v>
          </cell>
          <cell r="K200">
            <v>7.8210944747978675E-4</v>
          </cell>
          <cell r="L200">
            <v>3.821296864840146</v>
          </cell>
          <cell r="M200">
            <v>0.9220170773961579</v>
          </cell>
          <cell r="N200">
            <v>0.88415388288807728</v>
          </cell>
          <cell r="O200">
            <v>0.8844968486840854</v>
          </cell>
          <cell r="P200">
            <v>0.88448728621138073</v>
          </cell>
        </row>
        <row r="201">
          <cell r="A201" t="str">
            <v>BDS</v>
          </cell>
          <cell r="B201" t="str">
            <v>VAR_fin</v>
          </cell>
          <cell r="C201" t="str">
            <v>D-RLFO</v>
          </cell>
          <cell r="G201">
            <v>5.4747912982672329E-5</v>
          </cell>
          <cell r="H201">
            <v>3.4421773215026377E-4</v>
          </cell>
          <cell r="I201">
            <v>5.2629392233195457E-4</v>
          </cell>
          <cell r="J201">
            <v>1.8289541789720136E-4</v>
          </cell>
          <cell r="K201">
            <v>8.7397077862239763E-4</v>
          </cell>
          <cell r="L201">
            <v>6.5117378961793104</v>
          </cell>
          <cell r="M201">
            <v>5.9315122232552122</v>
          </cell>
          <cell r="N201">
            <v>3.4282766545522216</v>
          </cell>
          <cell r="O201">
            <v>3.4282513393696901</v>
          </cell>
          <cell r="P201">
            <v>0.68011942212308951</v>
          </cell>
        </row>
        <row r="202">
          <cell r="A202" t="str">
            <v>BDS</v>
          </cell>
          <cell r="B202" t="str">
            <v>VAR_fin</v>
          </cell>
          <cell r="C202" t="str">
            <v>D-TBDS1</v>
          </cell>
          <cell r="E202">
            <v>3.0170952342589499</v>
          </cell>
          <cell r="F202">
            <v>3.0152735769417562</v>
          </cell>
          <cell r="G202">
            <v>4.4994178231023909</v>
          </cell>
          <cell r="H202">
            <v>3.1073008455494753</v>
          </cell>
          <cell r="I202">
            <v>3.0184175534713704</v>
          </cell>
          <cell r="J202">
            <v>3.0157214758894679</v>
          </cell>
          <cell r="K202">
            <v>3.9315076797928037</v>
          </cell>
          <cell r="L202">
            <v>7.1786685816947902</v>
          </cell>
          <cell r="M202">
            <v>4.5527464530585755</v>
          </cell>
          <cell r="N202">
            <v>4.3902901357205906</v>
          </cell>
          <cell r="O202">
            <v>4.1608931123832376</v>
          </cell>
          <cell r="P202">
            <v>3.8955534915350252</v>
          </cell>
        </row>
        <row r="203">
          <cell r="A203" t="str">
            <v>BIO</v>
          </cell>
          <cell r="B203" t="str">
            <v>VAR_fout</v>
          </cell>
          <cell r="C203" t="str">
            <v>SUP_WSTHTGBIO</v>
          </cell>
          <cell r="J203">
            <v>5.1636599325907879E-4</v>
          </cell>
          <cell r="K203">
            <v>7.0524837908414874E-4</v>
          </cell>
          <cell r="L203">
            <v>2.3051868962887623E-3</v>
          </cell>
          <cell r="M203">
            <v>2.120402765834434E-3</v>
          </cell>
          <cell r="N203">
            <v>1.4488977826078392E-3</v>
          </cell>
          <cell r="O203">
            <v>1.3735984367464532E-3</v>
          </cell>
          <cell r="P203">
            <v>2.607901577508565E-3</v>
          </cell>
        </row>
        <row r="204">
          <cell r="A204" t="str">
            <v>BIO</v>
          </cell>
          <cell r="B204" t="str">
            <v>VAR_fout</v>
          </cell>
          <cell r="C204" t="str">
            <v>SUP_WSTBIO</v>
          </cell>
          <cell r="E204">
            <v>5.6294133381332507</v>
          </cell>
          <cell r="F204">
            <v>6.1694450527418541</v>
          </cell>
          <cell r="G204">
            <v>5.9602786169237616</v>
          </cell>
          <cell r="H204">
            <v>6.1499793791706461</v>
          </cell>
          <cell r="I204">
            <v>6.1378145139755285</v>
          </cell>
          <cell r="J204">
            <v>5.8346079062702705</v>
          </cell>
          <cell r="K204">
            <v>9.2170396394980507</v>
          </cell>
          <cell r="L204">
            <v>9.8447145676502537</v>
          </cell>
          <cell r="M204">
            <v>10.30531728471985</v>
          </cell>
          <cell r="N204">
            <v>10.306191938232349</v>
          </cell>
          <cell r="O204">
            <v>10.306364419556918</v>
          </cell>
          <cell r="P204">
            <v>10.305496726105821</v>
          </cell>
        </row>
        <row r="205">
          <cell r="A205" t="str">
            <v>BIO</v>
          </cell>
          <cell r="B205" t="str">
            <v>VAR_fout</v>
          </cell>
          <cell r="C205" t="str">
            <v>D-LBIO</v>
          </cell>
          <cell r="H205">
            <v>2.1352663811910229</v>
          </cell>
          <cell r="I205">
            <v>2.1342437278532613</v>
          </cell>
          <cell r="J205">
            <v>2.1346363546534453</v>
          </cell>
          <cell r="K205">
            <v>2.1349364552457568</v>
          </cell>
          <cell r="L205">
            <v>2.1350461352353922</v>
          </cell>
          <cell r="M205">
            <v>2.1341665653801161</v>
          </cell>
          <cell r="N205">
            <v>3.7881932035919905E-3</v>
          </cell>
          <cell r="O205">
            <v>2.900374913307459E-3</v>
          </cell>
          <cell r="P205">
            <v>3.6578082483226942E-3</v>
          </cell>
        </row>
        <row r="206">
          <cell r="A206" t="str">
            <v>BIO</v>
          </cell>
          <cell r="B206" t="str">
            <v>VAR_fout</v>
          </cell>
          <cell r="C206" t="str">
            <v>SUP_MNRBIO</v>
          </cell>
          <cell r="E206">
            <v>1.3280023807683101</v>
          </cell>
          <cell r="F206">
            <v>3.491348962588845</v>
          </cell>
          <cell r="G206">
            <v>4.3846627863341991</v>
          </cell>
          <cell r="H206">
            <v>4.384766087319699</v>
          </cell>
          <cell r="I206">
            <v>4.3847668725398838</v>
          </cell>
          <cell r="J206">
            <v>4.3857468232707344</v>
          </cell>
          <cell r="K206">
            <v>5.5041481965784946</v>
          </cell>
          <cell r="L206">
            <v>6.5779673072519493</v>
          </cell>
          <cell r="M206">
            <v>6.5779658876379816</v>
          </cell>
          <cell r="N206">
            <v>6.5779759132461786</v>
          </cell>
          <cell r="O206">
            <v>6.5779816025501177</v>
          </cell>
          <cell r="P206">
            <v>6.578900888168266</v>
          </cell>
        </row>
        <row r="207">
          <cell r="A207" t="str">
            <v>BIO</v>
          </cell>
          <cell r="B207" t="str">
            <v>VAR_fout</v>
          </cell>
          <cell r="C207" t="str">
            <v>SUP_WSTHTGBIOCCS</v>
          </cell>
          <cell r="J207">
            <v>1.0511395888686544E-4</v>
          </cell>
          <cell r="K207">
            <v>1.5227162624046565E-4</v>
          </cell>
          <cell r="L207">
            <v>1.0515992558870469E-3</v>
          </cell>
          <cell r="M207">
            <v>8.801897897864297E-4</v>
          </cell>
          <cell r="N207">
            <v>7.1502918765105588E-4</v>
          </cell>
          <cell r="O207">
            <v>7.5302857877884385E-4</v>
          </cell>
          <cell r="P207">
            <v>8.2803601338941142E-4</v>
          </cell>
        </row>
        <row r="208">
          <cell r="A208" t="str">
            <v>BIO</v>
          </cell>
          <cell r="B208" t="str">
            <v>VAR_fout</v>
          </cell>
          <cell r="C208" t="str">
            <v>SUP_WODBIO</v>
          </cell>
          <cell r="F208">
            <v>4.7418644448202111E-5</v>
          </cell>
          <cell r="G208">
            <v>9.253858020459471E-5</v>
          </cell>
          <cell r="H208">
            <v>1.2875867028580908E-3</v>
          </cell>
          <cell r="I208">
            <v>1.2927525267359462E-3</v>
          </cell>
          <cell r="J208">
            <v>9.4079640609986775E-4</v>
          </cell>
          <cell r="K208">
            <v>7.800580693882454E-4</v>
          </cell>
          <cell r="L208">
            <v>1.9879859531560026E-4</v>
          </cell>
          <cell r="M208">
            <v>2.5343959514515662E-4</v>
          </cell>
          <cell r="N208">
            <v>2.7990162071013644E-4</v>
          </cell>
          <cell r="O208">
            <v>3.1061849344292007E-4</v>
          </cell>
          <cell r="P208">
            <v>9.9715524688293771E-4</v>
          </cell>
        </row>
        <row r="209">
          <cell r="A209" t="str">
            <v>BIO</v>
          </cell>
          <cell r="B209" t="str">
            <v>VAR_fout</v>
          </cell>
          <cell r="C209" t="str">
            <v>SUP_WODBIOCCS</v>
          </cell>
          <cell r="J209">
            <v>3.5936414802494965E-4</v>
          </cell>
          <cell r="K209">
            <v>5.2315488221436847E-4</v>
          </cell>
          <cell r="L209">
            <v>1.1118276158528508E-3</v>
          </cell>
          <cell r="M209">
            <v>1.054686123681254E-3</v>
          </cell>
          <cell r="N209">
            <v>1.0378318305600709E-3</v>
          </cell>
          <cell r="O209">
            <v>1.0076326556502991E-3</v>
          </cell>
          <cell r="P209">
            <v>1.7029720938299734E-3</v>
          </cell>
        </row>
        <row r="210">
          <cell r="A210" t="str">
            <v>BIO</v>
          </cell>
          <cell r="B210" t="str">
            <v>VAR_fin</v>
          </cell>
          <cell r="C210" t="str">
            <v>D-IBIO</v>
          </cell>
          <cell r="E210">
            <v>0.43673317450886362</v>
          </cell>
          <cell r="F210">
            <v>0.55206707013440248</v>
          </cell>
          <cell r="G210">
            <v>2.851033402343754</v>
          </cell>
          <cell r="H210">
            <v>6.2893235779097001</v>
          </cell>
          <cell r="I210">
            <v>6.2893540018854521</v>
          </cell>
          <cell r="J210">
            <v>6.2893558940654746</v>
          </cell>
          <cell r="K210">
            <v>6.2893572315259778</v>
          </cell>
          <cell r="L210">
            <v>6.2893613550179941</v>
          </cell>
          <cell r="M210">
            <v>6.2893647677041544</v>
          </cell>
          <cell r="N210">
            <v>6.9679026553823675</v>
          </cell>
          <cell r="O210">
            <v>6.9679090746401249</v>
          </cell>
          <cell r="P210">
            <v>6.9679858479090448</v>
          </cell>
        </row>
        <row r="211">
          <cell r="A211" t="str">
            <v>BIO</v>
          </cell>
          <cell r="B211" t="str">
            <v>VAR_fin</v>
          </cell>
          <cell r="C211" t="str">
            <v>D-EBIO</v>
          </cell>
          <cell r="E211">
            <v>1.1839579011743562</v>
          </cell>
          <cell r="F211">
            <v>1.1839512395413618</v>
          </cell>
          <cell r="G211">
            <v>1.1839516647699246</v>
          </cell>
          <cell r="H211">
            <v>1.1839512496002489</v>
          </cell>
          <cell r="I211">
            <v>1.1839550966480898</v>
          </cell>
          <cell r="J211">
            <v>1.1839565431465671</v>
          </cell>
          <cell r="K211">
            <v>1.1839452487076432</v>
          </cell>
          <cell r="L211">
            <v>1.1839570422598951</v>
          </cell>
          <cell r="M211">
            <v>1.1839358265090059</v>
          </cell>
          <cell r="N211">
            <v>3.1635692057328759</v>
          </cell>
          <cell r="O211">
            <v>6.557439090473669</v>
          </cell>
          <cell r="P211">
            <v>9.7527551732768103</v>
          </cell>
        </row>
        <row r="212">
          <cell r="A212" t="str">
            <v>BIO</v>
          </cell>
          <cell r="B212" t="str">
            <v>VAR_fin</v>
          </cell>
          <cell r="C212" t="str">
            <v>D-CBIO</v>
          </cell>
          <cell r="E212">
            <v>1.2890720471623733</v>
          </cell>
          <cell r="F212">
            <v>3.8579501608176612</v>
          </cell>
          <cell r="G212">
            <v>2.8791374785461503</v>
          </cell>
          <cell r="H212">
            <v>2.8790243051487847</v>
          </cell>
          <cell r="I212">
            <v>2.8791216252074259</v>
          </cell>
          <cell r="J212">
            <v>3.0850092054712692</v>
          </cell>
          <cell r="K212">
            <v>3.0829892419963971</v>
          </cell>
          <cell r="L212">
            <v>3.4789634906325264</v>
          </cell>
          <cell r="M212">
            <v>9.467149859955569</v>
          </cell>
          <cell r="N212">
            <v>9.4673141085017534</v>
          </cell>
          <cell r="O212">
            <v>9.4673785926572904</v>
          </cell>
          <cell r="P212">
            <v>9.4689114936722216</v>
          </cell>
        </row>
        <row r="213">
          <cell r="A213" t="str">
            <v>BIO</v>
          </cell>
          <cell r="B213" t="str">
            <v>VAR_fin</v>
          </cell>
          <cell r="C213" t="str">
            <v>D-SBIO</v>
          </cell>
          <cell r="E213">
            <v>4.0476821491151904</v>
          </cell>
          <cell r="F213">
            <v>4.5833799600036711</v>
          </cell>
          <cell r="G213">
            <v>4.598058405385232</v>
          </cell>
          <cell r="H213">
            <v>4.5503917828781821</v>
          </cell>
          <cell r="I213">
            <v>6.1008306794731455</v>
          </cell>
          <cell r="J213">
            <v>7.8914256408419323</v>
          </cell>
          <cell r="K213">
            <v>15.770744875158488</v>
          </cell>
          <cell r="L213">
            <v>22.039476654207785</v>
          </cell>
          <cell r="M213">
            <v>23.799314205986299</v>
          </cell>
          <cell r="N213">
            <v>29.719896829951619</v>
          </cell>
          <cell r="O213">
            <v>31.600103058985237</v>
          </cell>
          <cell r="P213">
            <v>31.652775072110387</v>
          </cell>
        </row>
        <row r="214">
          <cell r="A214" t="str">
            <v>TKERintl_SAF</v>
          </cell>
          <cell r="B214" t="str">
            <v>VAR_fout</v>
          </cell>
          <cell r="C214" t="str">
            <v>D-TBDS1intl</v>
          </cell>
          <cell r="H214">
            <v>5.2999183848071301</v>
          </cell>
          <cell r="I214">
            <v>18.511781997003901</v>
          </cell>
          <cell r="J214">
            <v>38.847164007054701</v>
          </cell>
          <cell r="K214">
            <v>68.659050880090504</v>
          </cell>
          <cell r="L214">
            <v>93.853163727481302</v>
          </cell>
          <cell r="M214">
            <v>93.853170848238307</v>
          </cell>
          <cell r="N214">
            <v>94.9089217051459</v>
          </cell>
          <cell r="O214">
            <v>96.620345678172498</v>
          </cell>
          <cell r="P214">
            <v>98.328919044026904</v>
          </cell>
        </row>
        <row r="215">
          <cell r="A215" t="str">
            <v>EBIO</v>
          </cell>
          <cell r="B215" t="str">
            <v>VAR_fout</v>
          </cell>
          <cell r="C215" t="str">
            <v>D-EBIO</v>
          </cell>
          <cell r="E215">
            <v>1.1839579011743562</v>
          </cell>
          <cell r="F215">
            <v>1.1839512395413618</v>
          </cell>
          <cell r="G215">
            <v>1.1839516647699246</v>
          </cell>
          <cell r="H215">
            <v>1.1839512496002489</v>
          </cell>
          <cell r="I215">
            <v>1.1839550966480898</v>
          </cell>
          <cell r="J215">
            <v>1.1839565431465671</v>
          </cell>
          <cell r="K215">
            <v>1.1839452487076432</v>
          </cell>
          <cell r="L215">
            <v>1.1839570422598951</v>
          </cell>
          <cell r="M215">
            <v>1.1839358265090059</v>
          </cell>
          <cell r="N215">
            <v>3.1635692057328759</v>
          </cell>
          <cell r="O215">
            <v>6.557439090473669</v>
          </cell>
          <cell r="P215">
            <v>9.7527551732768103</v>
          </cell>
        </row>
        <row r="216">
          <cell r="A216" t="str">
            <v>PLT</v>
          </cell>
          <cell r="B216" t="str">
            <v>VAR_fout</v>
          </cell>
          <cell r="C216" t="str">
            <v>CT_CWODPLT</v>
          </cell>
          <cell r="E216">
            <v>5.9796557171117941</v>
          </cell>
          <cell r="F216">
            <v>6.9696605683702826</v>
          </cell>
          <cell r="G216">
            <v>6.8256541835241178</v>
          </cell>
          <cell r="H216">
            <v>6.9914659576531104</v>
          </cell>
          <cell r="I216">
            <v>7.2750143180535529</v>
          </cell>
          <cell r="J216">
            <v>7.616591147828303</v>
          </cell>
          <cell r="K216">
            <v>7.6787826597790882</v>
          </cell>
          <cell r="L216">
            <v>7.5288966536491353</v>
          </cell>
          <cell r="M216">
            <v>7.5542625871564084</v>
          </cell>
          <cell r="N216">
            <v>7.6427544299743619</v>
          </cell>
          <cell r="O216">
            <v>7.6436245321465464</v>
          </cell>
          <cell r="P216">
            <v>7.6441817647204822</v>
          </cell>
        </row>
        <row r="217">
          <cell r="A217" t="str">
            <v>SLFO</v>
          </cell>
          <cell r="B217" t="str">
            <v>VAR_fout</v>
          </cell>
          <cell r="C217" t="str">
            <v>D-SLFO</v>
          </cell>
          <cell r="E217">
            <v>30.256636573295133</v>
          </cell>
          <cell r="F217">
            <v>26.698636096896177</v>
          </cell>
          <cell r="G217">
            <v>24.802072018948898</v>
          </cell>
          <cell r="H217">
            <v>19.377768921093701</v>
          </cell>
          <cell r="I217">
            <v>14.808125726183905</v>
          </cell>
          <cell r="J217">
            <v>10.709075737510016</v>
          </cell>
          <cell r="K217">
            <v>5.5412556864294986</v>
          </cell>
          <cell r="L217">
            <v>3.7574768469370898</v>
          </cell>
          <cell r="M217">
            <v>0.90683746650639629</v>
          </cell>
          <cell r="N217">
            <v>0.86973388838651333</v>
          </cell>
          <cell r="O217">
            <v>0.86996738480121716</v>
          </cell>
          <cell r="P217">
            <v>0.87016520083902715</v>
          </cell>
        </row>
        <row r="218">
          <cell r="A218" t="str">
            <v>ETH</v>
          </cell>
          <cell r="B218" t="str">
            <v>VAR_fout</v>
          </cell>
          <cell r="C218" t="str">
            <v>IMPETH</v>
          </cell>
          <cell r="E218">
            <v>4.4341509603352787</v>
          </cell>
          <cell r="F218">
            <v>4.3986153708328795</v>
          </cell>
          <cell r="G218">
            <v>4.3994653421267378</v>
          </cell>
          <cell r="H218">
            <v>2.8020774505778259</v>
          </cell>
          <cell r="I218">
            <v>1.3270777319442053</v>
          </cell>
          <cell r="J218">
            <v>0.58358308183375407</v>
          </cell>
          <cell r="K218">
            <v>4.5566362537103551</v>
          </cell>
          <cell r="L218">
            <v>1.9887618072761577</v>
          </cell>
          <cell r="M218">
            <v>1.3035009642478086</v>
          </cell>
          <cell r="N218">
            <v>1.1748578317191998</v>
          </cell>
          <cell r="O218">
            <v>1.0719060238242228</v>
          </cell>
          <cell r="P218">
            <v>0.91106187174051378</v>
          </cell>
        </row>
        <row r="219">
          <cell r="A219" t="str">
            <v>ETH</v>
          </cell>
          <cell r="B219" t="str">
            <v>VAR_fout</v>
          </cell>
          <cell r="C219" t="str">
            <v>CT_CWODETHCCS</v>
          </cell>
          <cell r="J219">
            <v>6.8318490533462352E-5</v>
          </cell>
          <cell r="K219">
            <v>5.2937595313021425E-5</v>
          </cell>
          <cell r="L219">
            <v>6.1236447141989689E-5</v>
          </cell>
          <cell r="M219">
            <v>7.8162166391337139E-5</v>
          </cell>
          <cell r="N219">
            <v>2.109341568440078E-4</v>
          </cell>
          <cell r="O219">
            <v>9.0243935807038925E-5</v>
          </cell>
          <cell r="P219">
            <v>5.0175832338528344E-4</v>
          </cell>
        </row>
        <row r="220">
          <cell r="A220" t="str">
            <v>ETH</v>
          </cell>
          <cell r="B220" t="str">
            <v>VAR_fout</v>
          </cell>
          <cell r="C220" t="str">
            <v>CT_CWODETH</v>
          </cell>
          <cell r="E220">
            <v>0.18485518843016466</v>
          </cell>
          <cell r="F220">
            <v>5.7417087148566645E-5</v>
          </cell>
          <cell r="G220">
            <v>0.18483105447053944</v>
          </cell>
          <cell r="H220">
            <v>6.6364504001009943E-5</v>
          </cell>
          <cell r="I220">
            <v>9.2743184275100092E-5</v>
          </cell>
          <cell r="J220">
            <v>9.8874675975948694E-5</v>
          </cell>
          <cell r="K220">
            <v>5.6611162702089178E-5</v>
          </cell>
          <cell r="L220">
            <v>5.2748273188031134E-5</v>
          </cell>
          <cell r="M220">
            <v>6.3664047798950039E-5</v>
          </cell>
          <cell r="N220">
            <v>1.6112199527961504E-4</v>
          </cell>
          <cell r="O220">
            <v>7.2416616876540415E-5</v>
          </cell>
          <cell r="P220">
            <v>3.3730268234213645E-4</v>
          </cell>
        </row>
        <row r="221">
          <cell r="A221" t="str">
            <v>ETH</v>
          </cell>
          <cell r="B221" t="str">
            <v>VAR_fin</v>
          </cell>
          <cell r="C221" t="str">
            <v>D-TGSL</v>
          </cell>
          <cell r="E221">
            <v>4.6190061487654415</v>
          </cell>
          <cell r="F221">
            <v>4.3986727879200327</v>
          </cell>
          <cell r="G221">
            <v>4.5842963965972761</v>
          </cell>
          <cell r="H221">
            <v>2.8021438150818261</v>
          </cell>
          <cell r="I221">
            <v>1.3271704751284823</v>
          </cell>
          <cell r="J221">
            <v>0.58375027500026389</v>
          </cell>
          <cell r="K221">
            <v>4.5567458024683676</v>
          </cell>
          <cell r="L221">
            <v>1.9888757919964881</v>
          </cell>
          <cell r="M221">
            <v>1.3036427904619985</v>
          </cell>
          <cell r="N221">
            <v>1.1752298878713225</v>
          </cell>
          <cell r="O221">
            <v>1.0720686843769069</v>
          </cell>
          <cell r="P221">
            <v>0.91190093274624096</v>
          </cell>
        </row>
        <row r="222">
          <cell r="A222" t="str">
            <v>TGSL</v>
          </cell>
          <cell r="B222" t="str">
            <v>VAR_fout</v>
          </cell>
          <cell r="C222" t="str">
            <v>D-TGSL</v>
          </cell>
          <cell r="E222">
            <v>83.139723261368829</v>
          </cell>
          <cell r="F222">
            <v>79.174144985033337</v>
          </cell>
          <cell r="G222">
            <v>82.514966800505078</v>
          </cell>
          <cell r="H222">
            <v>50.411749709092398</v>
          </cell>
          <cell r="I222">
            <v>22.763645604014158</v>
          </cell>
          <cell r="J222">
            <v>10.499548803506759</v>
          </cell>
          <cell r="K222">
            <v>7.47521867666077</v>
          </cell>
          <cell r="L222">
            <v>2.3056350894438551</v>
          </cell>
          <cell r="M222">
            <v>1.5113767273533099</v>
          </cell>
          <cell r="N222">
            <v>1.3626971026210204</v>
          </cell>
          <cell r="O222">
            <v>1.2430114117265492</v>
          </cell>
          <cell r="P222">
            <v>1.0577351348874537</v>
          </cell>
        </row>
        <row r="223">
          <cell r="A223" t="str">
            <v>RLFO</v>
          </cell>
          <cell r="B223" t="str">
            <v>VAR_fout</v>
          </cell>
          <cell r="C223" t="str">
            <v>D-RLFO</v>
          </cell>
          <cell r="E223">
            <v>60.231860529521029</v>
          </cell>
          <cell r="F223">
            <v>51.320011409514969</v>
          </cell>
          <cell r="G223">
            <v>50.119792267526769</v>
          </cell>
          <cell r="H223">
            <v>41.428140426227621</v>
          </cell>
          <cell r="I223">
            <v>20.965109881861409</v>
          </cell>
          <cell r="J223">
            <v>10.382573649914336</v>
          </cell>
          <cell r="K223">
            <v>6.4035188276401431</v>
          </cell>
          <cell r="L223">
            <v>6.4029890592861891</v>
          </cell>
          <cell r="M223">
            <v>5.8326726328150702</v>
          </cell>
          <cell r="N223">
            <v>3.3713777104145426</v>
          </cell>
          <cell r="O223">
            <v>3.3712423529272879</v>
          </cell>
          <cell r="P223">
            <v>0.66921534750559586</v>
          </cell>
        </row>
        <row r="224">
          <cell r="A224" t="str">
            <v>CELC_E</v>
          </cell>
          <cell r="B224" t="str">
            <v>VAR_fout</v>
          </cell>
          <cell r="C224" t="str">
            <v>ESOL-PV_E</v>
          </cell>
          <cell r="H224">
            <v>8.8454183718761335E-6</v>
          </cell>
          <cell r="I224">
            <v>7.5965457098575489E-4</v>
          </cell>
          <cell r="J224">
            <v>1.7913926632903039E-3</v>
          </cell>
          <cell r="K224">
            <v>1.905475553516562E-3</v>
          </cell>
          <cell r="L224">
            <v>1.9101719261857702E-3</v>
          </cell>
          <cell r="M224">
            <v>1.9055534468351836E-3</v>
          </cell>
          <cell r="N224">
            <v>1.9090433908665874E-3</v>
          </cell>
          <cell r="O224">
            <v>1.1815592904185362E-3</v>
          </cell>
          <cell r="P224">
            <v>1.451396709914642E-3</v>
          </cell>
        </row>
        <row r="225">
          <cell r="A225" t="str">
            <v>CELC_E</v>
          </cell>
          <cell r="B225" t="str">
            <v>VAR_fin</v>
          </cell>
          <cell r="C225" t="str">
            <v>SUP_ELCH2_D</v>
          </cell>
          <cell r="H225">
            <v>8.6892901155681615E-6</v>
          </cell>
          <cell r="I225">
            <v>7.5963156191213605E-4</v>
          </cell>
          <cell r="J225">
            <v>1.7913926632903039E-3</v>
          </cell>
          <cell r="K225">
            <v>1.905475553516562E-3</v>
          </cell>
          <cell r="L225">
            <v>1.9101719261857702E-3</v>
          </cell>
          <cell r="M225">
            <v>1.9055534468351836E-3</v>
          </cell>
          <cell r="N225">
            <v>1.9090433908665874E-3</v>
          </cell>
          <cell r="O225">
            <v>1.1815592904185362E-3</v>
          </cell>
          <cell r="P225">
            <v>1.451396709914642E-3</v>
          </cell>
        </row>
        <row r="226">
          <cell r="A226" t="str">
            <v>CBIO</v>
          </cell>
          <cell r="B226" t="str">
            <v>VAR_fout</v>
          </cell>
          <cell r="C226" t="str">
            <v>D-CBIO</v>
          </cell>
          <cell r="E226">
            <v>1.2890720471623733</v>
          </cell>
          <cell r="F226">
            <v>3.8579501608176612</v>
          </cell>
          <cell r="G226">
            <v>2.8791374785461503</v>
          </cell>
          <cell r="H226">
            <v>2.8790243051487847</v>
          </cell>
          <cell r="I226">
            <v>2.8791216252074259</v>
          </cell>
          <cell r="J226">
            <v>3.0850092054712692</v>
          </cell>
          <cell r="K226">
            <v>3.0829892419963971</v>
          </cell>
          <cell r="L226">
            <v>3.4789634906325264</v>
          </cell>
          <cell r="M226">
            <v>9.467149859955569</v>
          </cell>
          <cell r="N226">
            <v>9.4673141085017534</v>
          </cell>
          <cell r="O226">
            <v>9.4673785926572904</v>
          </cell>
          <cell r="P226">
            <v>9.4689114936722216</v>
          </cell>
        </row>
        <row r="227">
          <cell r="A227" t="str">
            <v>CBIO</v>
          </cell>
          <cell r="B227" t="str">
            <v>VAR_fin</v>
          </cell>
          <cell r="C227" t="str">
            <v>SUP_BIONGA</v>
          </cell>
          <cell r="E227">
            <v>1.2890720471623733</v>
          </cell>
          <cell r="F227">
            <v>3.8579501608176612</v>
          </cell>
          <cell r="G227">
            <v>2.8791374785461503</v>
          </cell>
          <cell r="H227">
            <v>2.8790243051487847</v>
          </cell>
          <cell r="I227">
            <v>2.8791216252074259</v>
          </cell>
          <cell r="J227">
            <v>3.0850092054712692</v>
          </cell>
          <cell r="K227">
            <v>3.0829892419963971</v>
          </cell>
          <cell r="L227">
            <v>3.4789634906325264</v>
          </cell>
          <cell r="M227">
            <v>9.467149859955569</v>
          </cell>
          <cell r="N227">
            <v>9.4673141085017534</v>
          </cell>
          <cell r="O227">
            <v>9.4673785926572904</v>
          </cell>
          <cell r="P227">
            <v>9.4689114936722216</v>
          </cell>
        </row>
        <row r="228">
          <cell r="A228" t="str">
            <v>RSH2</v>
          </cell>
          <cell r="B228" t="str">
            <v>VAR_fout</v>
          </cell>
          <cell r="C228" t="str">
            <v>D-SNGA</v>
          </cell>
          <cell r="H228">
            <v>1.3080930360863656E-3</v>
          </cell>
          <cell r="I228">
            <v>2.2550366691823552E-2</v>
          </cell>
          <cell r="J228">
            <v>0.20607520911338151</v>
          </cell>
          <cell r="K228">
            <v>0.53023449525270372</v>
          </cell>
          <cell r="L228">
            <v>0.2173277647691518</v>
          </cell>
          <cell r="M228">
            <v>0.15499593583341731</v>
          </cell>
          <cell r="N228">
            <v>6.2365666670178961E-2</v>
          </cell>
          <cell r="O228">
            <v>4.4517364974606496E-2</v>
          </cell>
          <cell r="P228">
            <v>2.5941592480788714E-2</v>
          </cell>
        </row>
        <row r="229">
          <cell r="A229" t="str">
            <v>RSH2</v>
          </cell>
          <cell r="B229" t="str">
            <v>VAR_fout</v>
          </cell>
          <cell r="C229" t="str">
            <v>D-RNGA</v>
          </cell>
          <cell r="H229">
            <v>1.316670989652022E-3</v>
          </cell>
          <cell r="I229">
            <v>4.0117442548824912E-2</v>
          </cell>
          <cell r="J229">
            <v>0.30173918071711558</v>
          </cell>
          <cell r="K229">
            <v>0.98953764536814692</v>
          </cell>
          <cell r="L229">
            <v>0.61913800357945792</v>
          </cell>
          <cell r="M229">
            <v>0.17047007038175535</v>
          </cell>
          <cell r="N229">
            <v>0.14754283390876691</v>
          </cell>
          <cell r="O229">
            <v>0.12602684150086232</v>
          </cell>
          <cell r="P229">
            <v>7.2198445122908669E-2</v>
          </cell>
        </row>
        <row r="230">
          <cell r="A230" t="str">
            <v>LTH</v>
          </cell>
          <cell r="B230" t="str">
            <v>VAR_fout</v>
          </cell>
          <cell r="C230" t="str">
            <v>SUP_WODBIO</v>
          </cell>
          <cell r="F230">
            <v>5.6902373337842568E-6</v>
          </cell>
          <cell r="G230">
            <v>1.1104629624551366E-5</v>
          </cell>
          <cell r="H230">
            <v>1.545104043429709E-4</v>
          </cell>
          <cell r="I230">
            <v>1.5513030320831367E-4</v>
          </cell>
          <cell r="J230">
            <v>1.1289556873198415E-4</v>
          </cell>
          <cell r="K230">
            <v>9.3606968326589456E-5</v>
          </cell>
          <cell r="L230">
            <v>2.3855831437872047E-5</v>
          </cell>
          <cell r="M230">
            <v>3.0412751417418796E-5</v>
          </cell>
          <cell r="N230">
            <v>3.3588194485216388E-5</v>
          </cell>
          <cell r="O230">
            <v>3.7274219213150462E-5</v>
          </cell>
          <cell r="P230">
            <v>1.1965862962595252E-4</v>
          </cell>
        </row>
        <row r="231">
          <cell r="A231" t="str">
            <v>LTH</v>
          </cell>
          <cell r="B231" t="str">
            <v>VAR_fout</v>
          </cell>
          <cell r="C231" t="str">
            <v>SUP_WODBIOCCS</v>
          </cell>
          <cell r="J231">
            <v>4.4758867125002804E-5</v>
          </cell>
          <cell r="K231">
            <v>6.4197500550823198E-5</v>
          </cell>
          <cell r="L231">
            <v>1.3514627728546615E-4</v>
          </cell>
          <cell r="M231">
            <v>1.2828022212180967E-4</v>
          </cell>
          <cell r="N231">
            <v>1.2626651923663471E-4</v>
          </cell>
          <cell r="O231">
            <v>1.223663300136142E-4</v>
          </cell>
          <cell r="P231">
            <v>2.064403898085384E-4</v>
          </cell>
        </row>
        <row r="232">
          <cell r="A232" t="str">
            <v>LTH</v>
          </cell>
          <cell r="B232" t="str">
            <v>VAR_fout</v>
          </cell>
          <cell r="C232" t="str">
            <v>CT_CWODBDS</v>
          </cell>
          <cell r="E232">
            <v>0.28483259930771027</v>
          </cell>
          <cell r="F232">
            <v>0.24853169023491037</v>
          </cell>
          <cell r="G232">
            <v>0.18659662023825865</v>
          </cell>
          <cell r="H232">
            <v>7.3679064137647393E-5</v>
          </cell>
          <cell r="I232">
            <v>1.6803935854328489E-4</v>
          </cell>
          <cell r="J232">
            <v>1.0759054486348189E-4</v>
          </cell>
          <cell r="K232">
            <v>4.6842513400849031E-5</v>
          </cell>
          <cell r="L232">
            <v>2.3276013400498961E-5</v>
          </cell>
          <cell r="M232">
            <v>2.5474636468266366E-5</v>
          </cell>
          <cell r="N232">
            <v>7.1134502741028983E-5</v>
          </cell>
          <cell r="O232">
            <v>2.7786103564226901E-5</v>
          </cell>
          <cell r="P232">
            <v>1.2507733617179352E-4</v>
          </cell>
        </row>
        <row r="233">
          <cell r="A233" t="str">
            <v>LTH</v>
          </cell>
          <cell r="B233" t="str">
            <v>VAR_fout</v>
          </cell>
          <cell r="C233" t="str">
            <v>CT_CWODBDSCCS</v>
          </cell>
          <cell r="J233">
            <v>4.0032777888240339E-5</v>
          </cell>
          <cell r="K233">
            <v>7.2249027155242389E-5</v>
          </cell>
          <cell r="L233">
            <v>1.3188311032830129</v>
          </cell>
          <cell r="M233">
            <v>1.5130348678509551</v>
          </cell>
          <cell r="N233">
            <v>1.3188336380883769</v>
          </cell>
          <cell r="O233">
            <v>1.5129039068023853</v>
          </cell>
          <cell r="P233">
            <v>1.5407878591387825</v>
          </cell>
        </row>
        <row r="234">
          <cell r="A234" t="str">
            <v>LTH</v>
          </cell>
          <cell r="B234" t="str">
            <v>VAR_fin</v>
          </cell>
          <cell r="C234" t="str">
            <v>D-CHEAT</v>
          </cell>
          <cell r="J234">
            <v>1.2939214728265762E-4</v>
          </cell>
          <cell r="K234">
            <v>1.6637520879894414E-4</v>
          </cell>
          <cell r="L234">
            <v>0.79580186472869918</v>
          </cell>
          <cell r="M234">
            <v>2.1374240420243091</v>
          </cell>
          <cell r="N234">
            <v>9.5140731079365342</v>
          </cell>
          <cell r="O234">
            <v>14.063292837705109</v>
          </cell>
          <cell r="P234">
            <v>18.63126725467632</v>
          </cell>
        </row>
        <row r="235">
          <cell r="A235" t="str">
            <v>LNGA</v>
          </cell>
          <cell r="B235" t="str">
            <v>VAR_fin</v>
          </cell>
          <cell r="C235" t="str">
            <v>D-LNGA</v>
          </cell>
          <cell r="H235">
            <v>2.3772360317809809E-4</v>
          </cell>
          <cell r="I235">
            <v>1.0123673282316414E-3</v>
          </cell>
          <cell r="J235">
            <v>6.4706756464201227E-4</v>
          </cell>
          <cell r="K235">
            <v>4.0272260683254016E-4</v>
          </cell>
          <cell r="L235">
            <v>2.6182253731203112E-4</v>
          </cell>
          <cell r="M235">
            <v>4.5213624040058394E-4</v>
          </cell>
          <cell r="N235">
            <v>3.2025769872457313E-3</v>
          </cell>
          <cell r="O235">
            <v>2.1545295131608971E-3</v>
          </cell>
          <cell r="P235">
            <v>1.5262138765690545E-3</v>
          </cell>
        </row>
        <row r="236">
          <cell r="A236" t="str">
            <v>IH2</v>
          </cell>
          <cell r="B236" t="str">
            <v>VAR_fout</v>
          </cell>
          <cell r="C236" t="str">
            <v>D-INGA</v>
          </cell>
          <cell r="H236">
            <v>3.4652818319732909E-2</v>
          </cell>
          <cell r="I236">
            <v>0.42828872009931013</v>
          </cell>
          <cell r="J236">
            <v>0.42864737779210288</v>
          </cell>
          <cell r="K236">
            <v>0.3884988234923264</v>
          </cell>
          <cell r="L236">
            <v>0.14863342540767979</v>
          </cell>
          <cell r="M236">
            <v>8.0967998581628717E-2</v>
          </cell>
          <cell r="N236">
            <v>8.024705894724489E-2</v>
          </cell>
          <cell r="O236">
            <v>8.039805399674077E-2</v>
          </cell>
          <cell r="P236">
            <v>7.8644891839392161E-2</v>
          </cell>
        </row>
        <row r="237">
          <cell r="A237" t="str">
            <v>WHEAT</v>
          </cell>
          <cell r="B237" t="str">
            <v>VAR_fin</v>
          </cell>
          <cell r="C237" t="str">
            <v>D-CHEAT</v>
          </cell>
          <cell r="J237">
            <v>1.1418791399617815E-3</v>
          </cell>
          <cell r="K237">
            <v>1.1964537419099244E-3</v>
          </cell>
          <cell r="L237">
            <v>0.24962774433180759</v>
          </cell>
          <cell r="M237">
            <v>9.5443735417921005E-2</v>
          </cell>
          <cell r="N237">
            <v>0.19726178121182411</v>
          </cell>
          <cell r="O237">
            <v>9.8792372978114301E-2</v>
          </cell>
          <cell r="P237">
            <v>9.8538265185449767E-2</v>
          </cell>
        </row>
        <row r="238">
          <cell r="A238" t="str">
            <v>SOL</v>
          </cell>
          <cell r="B238" t="str">
            <v>VAR_fin</v>
          </cell>
          <cell r="C238" t="str">
            <v>ESOL-PV_A</v>
          </cell>
          <cell r="H238">
            <v>0.34128023023077181</v>
          </cell>
          <cell r="I238">
            <v>1.2719944233673472</v>
          </cell>
          <cell r="J238">
            <v>1.3248874736123259</v>
          </cell>
          <cell r="K238">
            <v>1.3391393186523213</v>
          </cell>
          <cell r="L238">
            <v>1.3391469737152086</v>
          </cell>
          <cell r="M238">
            <v>0.99786841119666114</v>
          </cell>
          <cell r="N238">
            <v>6.715775396537213E-2</v>
          </cell>
          <cell r="O238">
            <v>1.2695638544837249E-2</v>
          </cell>
          <cell r="P238">
            <v>4.1874413236434446E-3</v>
          </cell>
        </row>
        <row r="239">
          <cell r="A239" t="str">
            <v>SOL</v>
          </cell>
          <cell r="B239" t="str">
            <v>VAR_fin</v>
          </cell>
          <cell r="C239" t="str">
            <v>ESOL-PV_E</v>
          </cell>
          <cell r="H239">
            <v>8.8454183718761335E-6</v>
          </cell>
          <cell r="I239">
            <v>7.5965457098575489E-4</v>
          </cell>
          <cell r="J239">
            <v>1.7913926632903039E-3</v>
          </cell>
          <cell r="K239">
            <v>1.905475553516562E-3</v>
          </cell>
          <cell r="L239">
            <v>1.9101719261857702E-3</v>
          </cell>
          <cell r="M239">
            <v>1.9055534468351836E-3</v>
          </cell>
          <cell r="N239">
            <v>1.9090433908665874E-3</v>
          </cell>
          <cell r="O239">
            <v>1.1815592904185362E-3</v>
          </cell>
          <cell r="P239">
            <v>1.451396709914642E-3</v>
          </cell>
        </row>
        <row r="240">
          <cell r="A240" t="str">
            <v>TKER</v>
          </cell>
          <cell r="B240" t="str">
            <v>VAR_fout</v>
          </cell>
          <cell r="C240" t="str">
            <v>D-TBDS1</v>
          </cell>
          <cell r="E240">
            <v>9.2006785450330004E-4</v>
          </cell>
          <cell r="F240">
            <v>1.6800691702015701E-5</v>
          </cell>
          <cell r="G240">
            <v>1.1495076226022099E-3</v>
          </cell>
          <cell r="H240">
            <v>2.6448422995140101E-2</v>
          </cell>
          <cell r="I240">
            <v>1.7334537496550299E-3</v>
          </cell>
          <cell r="J240">
            <v>2.70097122525713E-4</v>
          </cell>
          <cell r="K240">
            <v>7.9974133957320098E-3</v>
          </cell>
          <cell r="L240">
            <v>1.6907903443471499</v>
          </cell>
          <cell r="M240">
            <v>1.5094414253831401</v>
          </cell>
          <cell r="N240">
            <v>1.34759537661661</v>
          </cell>
          <cell r="O240">
            <v>1.2033595638864401</v>
          </cell>
          <cell r="P240">
            <v>1.0741034900953601</v>
          </cell>
        </row>
        <row r="241">
          <cell r="A241" t="str">
            <v>BDS1</v>
          </cell>
          <cell r="B241" t="str">
            <v>VAR_fout</v>
          </cell>
          <cell r="C241" t="str">
            <v>IMPBDS1</v>
          </cell>
          <cell r="H241">
            <v>5.2999183848071301</v>
          </cell>
          <cell r="I241">
            <v>18.511781997003901</v>
          </cell>
          <cell r="J241">
            <v>38.847164007054701</v>
          </cell>
          <cell r="K241">
            <v>68.659050880090504</v>
          </cell>
          <cell r="L241">
            <v>93.853163727481302</v>
          </cell>
          <cell r="M241">
            <v>93.853170848238307</v>
          </cell>
          <cell r="N241">
            <v>94.9089217051459</v>
          </cell>
          <cell r="O241">
            <v>96.620345678172498</v>
          </cell>
          <cell r="P241">
            <v>98.328919044026904</v>
          </cell>
        </row>
        <row r="242">
          <cell r="A242" t="str">
            <v>BDS1</v>
          </cell>
          <cell r="B242" t="str">
            <v>VAR_fin</v>
          </cell>
          <cell r="C242" t="str">
            <v>D-TBDS1intl</v>
          </cell>
          <cell r="H242">
            <v>5.2999183848071301</v>
          </cell>
          <cell r="I242">
            <v>18.511781997003901</v>
          </cell>
          <cell r="J242">
            <v>38.847164007054701</v>
          </cell>
          <cell r="K242">
            <v>68.659050880090504</v>
          </cell>
          <cell r="L242">
            <v>93.853163727481302</v>
          </cell>
          <cell r="M242">
            <v>93.853170848238307</v>
          </cell>
          <cell r="N242">
            <v>94.9089217051459</v>
          </cell>
          <cell r="O242">
            <v>96.620345678172498</v>
          </cell>
          <cell r="P242">
            <v>98.328919044026904</v>
          </cell>
        </row>
        <row r="243">
          <cell r="A243" t="str">
            <v>CELC</v>
          </cell>
          <cell r="B243" t="str">
            <v>VAR_fout</v>
          </cell>
          <cell r="C243" t="str">
            <v>D-CELC</v>
          </cell>
          <cell r="E243">
            <v>0.35877037355831354</v>
          </cell>
          <cell r="F243">
            <v>5.1442587136111398E-2</v>
          </cell>
          <cell r="G243">
            <v>0.34332450428531619</v>
          </cell>
          <cell r="H243">
            <v>5.5507935824154211E-2</v>
          </cell>
          <cell r="I243">
            <v>15.180429639387116</v>
          </cell>
          <cell r="J243">
            <v>14.736499183784888</v>
          </cell>
          <cell r="K243">
            <v>14.320354473065903</v>
          </cell>
          <cell r="L243">
            <v>16.711563921651024</v>
          </cell>
          <cell r="M243">
            <v>24.985553219043037</v>
          </cell>
          <cell r="N243">
            <v>27.708774153776364</v>
          </cell>
          <cell r="O243">
            <v>28.765267635625431</v>
          </cell>
          <cell r="P243">
            <v>29.425898831458277</v>
          </cell>
        </row>
        <row r="244">
          <cell r="A244" t="str">
            <v>CELC</v>
          </cell>
          <cell r="B244" t="str">
            <v>VAR_fin</v>
          </cell>
          <cell r="C244" t="str">
            <v>SUP_H2NGA</v>
          </cell>
          <cell r="J244">
            <v>1.1908217679148885E-5</v>
          </cell>
          <cell r="K244">
            <v>6.4688471667336822E-6</v>
          </cell>
          <cell r="L244">
            <v>6.3953743345581611E-5</v>
          </cell>
          <cell r="M244">
            <v>3.2758076404501298E-2</v>
          </cell>
          <cell r="N244">
            <v>6.9293518281090011E-2</v>
          </cell>
          <cell r="O244">
            <v>7.8775512914187176E-2</v>
          </cell>
          <cell r="P244">
            <v>7.8695065562623442E-2</v>
          </cell>
        </row>
        <row r="245">
          <cell r="A245" t="str">
            <v>CELC</v>
          </cell>
          <cell r="B245" t="str">
            <v>VAR_fin</v>
          </cell>
          <cell r="C245" t="str">
            <v>SUP_ELCH2_SOEC</v>
          </cell>
          <cell r="J245">
            <v>8.0665584672259122E-3</v>
          </cell>
          <cell r="K245">
            <v>9.4818348267639609E-3</v>
          </cell>
          <cell r="L245">
            <v>3.341447273643361E-3</v>
          </cell>
          <cell r="M245">
            <v>1.04469146732697E-2</v>
          </cell>
          <cell r="N245">
            <v>1.0189973168576946E-2</v>
          </cell>
          <cell r="O245">
            <v>7.6035219203790111E-3</v>
          </cell>
          <cell r="P245">
            <v>1.6713103915645271E-2</v>
          </cell>
        </row>
        <row r="246">
          <cell r="A246" t="str">
            <v>CELC</v>
          </cell>
          <cell r="B246" t="str">
            <v>VAR_fin</v>
          </cell>
          <cell r="C246" t="str">
            <v>SUP_ELCH2</v>
          </cell>
          <cell r="E246">
            <v>4.8490996693398214E-3</v>
          </cell>
          <cell r="F246">
            <v>7.0587239350527959E-3</v>
          </cell>
          <cell r="G246">
            <v>6.9491003214290706E-3</v>
          </cell>
          <cell r="H246">
            <v>5.5385968050521886E-2</v>
          </cell>
          <cell r="I246">
            <v>15.180247595089483</v>
          </cell>
          <cell r="J246">
            <v>14.728074271378324</v>
          </cell>
          <cell r="K246">
            <v>14.310617740645686</v>
          </cell>
          <cell r="L246">
            <v>16.122267816800932</v>
          </cell>
          <cell r="M246">
            <v>24.122706809720217</v>
          </cell>
          <cell r="N246">
            <v>25.805749685625614</v>
          </cell>
          <cell r="O246">
            <v>26.156038901123114</v>
          </cell>
          <cell r="P246">
            <v>26.145096243318452</v>
          </cell>
        </row>
        <row r="247">
          <cell r="A247" t="str">
            <v>CELC</v>
          </cell>
          <cell r="B247" t="str">
            <v>VAR_fin</v>
          </cell>
          <cell r="C247" t="str">
            <v>CT_CWODBDS</v>
          </cell>
          <cell r="E247">
            <v>5.0758629876630462E-2</v>
          </cell>
          <cell r="F247">
            <v>4.4289621721349516E-2</v>
          </cell>
          <cell r="G247">
            <v>3.3252474632202537E-2</v>
          </cell>
          <cell r="H247">
            <v>1.312998707068334E-5</v>
          </cell>
          <cell r="I247">
            <v>2.9945475432713572E-5</v>
          </cell>
          <cell r="J247">
            <v>1.9173186841056421E-5</v>
          </cell>
          <cell r="K247">
            <v>8.3475761060487356E-6</v>
          </cell>
          <cell r="L247">
            <v>4.1479049521402059E-6</v>
          </cell>
          <cell r="M247">
            <v>4.5397108578064463E-6</v>
          </cell>
          <cell r="N247">
            <v>1.2676533180773131E-5</v>
          </cell>
          <cell r="O247">
            <v>4.9516261479840323E-6</v>
          </cell>
          <cell r="P247">
            <v>2.2289422728050406E-5</v>
          </cell>
        </row>
        <row r="248">
          <cell r="A248" t="str">
            <v>CELC</v>
          </cell>
          <cell r="B248" t="str">
            <v>VAR_fin</v>
          </cell>
          <cell r="C248" t="str">
            <v>CT_CWODETHCCS</v>
          </cell>
          <cell r="J248">
            <v>1.43468830120271E-4</v>
          </cell>
          <cell r="K248">
            <v>1.1116895015734495E-4</v>
          </cell>
          <cell r="L248">
            <v>1.2859653899817828E-4</v>
          </cell>
          <cell r="M248">
            <v>1.6414054942180795E-4</v>
          </cell>
          <cell r="N248">
            <v>4.4296172937241638E-4</v>
          </cell>
          <cell r="O248">
            <v>1.8951226519478188E-4</v>
          </cell>
          <cell r="P248">
            <v>1.0536924791090957E-3</v>
          </cell>
        </row>
        <row r="249">
          <cell r="A249" t="str">
            <v>CELC</v>
          </cell>
          <cell r="B249" t="str">
            <v>VAR_fin</v>
          </cell>
          <cell r="C249" t="str">
            <v>CT_CWODETH</v>
          </cell>
          <cell r="E249">
            <v>0.30316250902546998</v>
          </cell>
          <cell r="F249">
            <v>9.4164022923649376E-5</v>
          </cell>
          <cell r="G249">
            <v>0.30312292933168467</v>
          </cell>
          <cell r="H249">
            <v>1.0883778656165624E-4</v>
          </cell>
          <cell r="I249">
            <v>1.520988222111642E-4</v>
          </cell>
          <cell r="J249">
            <v>1.6215446860055587E-4</v>
          </cell>
          <cell r="K249">
            <v>9.2842306831426318E-5</v>
          </cell>
          <cell r="L249">
            <v>8.6507168028371033E-5</v>
          </cell>
          <cell r="M249">
            <v>1.0440903839027793E-4</v>
          </cell>
          <cell r="N249">
            <v>2.6424007225856838E-4</v>
          </cell>
          <cell r="O249">
            <v>1.1876325167752623E-4</v>
          </cell>
          <cell r="P249">
            <v>5.5317639904110393E-4</v>
          </cell>
        </row>
        <row r="250">
          <cell r="A250" t="str">
            <v>CELC</v>
          </cell>
          <cell r="B250" t="str">
            <v>VAR_fin</v>
          </cell>
          <cell r="C250" t="str">
            <v>SUP_DAC</v>
          </cell>
          <cell r="J250">
            <v>8.4002929438437475E-6</v>
          </cell>
          <cell r="K250">
            <v>1.215892564581197E-5</v>
          </cell>
          <cell r="L250">
            <v>0.14920115851555457</v>
          </cell>
          <cell r="M250">
            <v>0.31862583696714425</v>
          </cell>
          <cell r="N250">
            <v>1.3863499657608014</v>
          </cell>
          <cell r="O250">
            <v>2.0218373224163213</v>
          </cell>
          <cell r="P250">
            <v>2.6738378498361648</v>
          </cell>
        </row>
        <row r="251">
          <cell r="A251" t="str">
            <v>CELC</v>
          </cell>
          <cell r="B251" t="str">
            <v>VAR_fin</v>
          </cell>
          <cell r="C251" t="str">
            <v>CT_CWODBDSCCS</v>
          </cell>
          <cell r="J251">
            <v>1.324894315825098E-5</v>
          </cell>
          <cell r="K251">
            <v>2.3910987558520725E-5</v>
          </cell>
          <cell r="L251">
            <v>0.43647029370556906</v>
          </cell>
          <cell r="M251">
            <v>0.50074249197924547</v>
          </cell>
          <cell r="N251">
            <v>0.43647113260543985</v>
          </cell>
          <cell r="O251">
            <v>0.50069915010840893</v>
          </cell>
          <cell r="P251">
            <v>0.50992741052450274</v>
          </cell>
        </row>
        <row r="252">
          <cell r="A252" t="str">
            <v>SBIO</v>
          </cell>
          <cell r="B252" t="str">
            <v>VAR_fout</v>
          </cell>
          <cell r="C252" t="str">
            <v>D-SBIO</v>
          </cell>
          <cell r="E252">
            <v>4.0476821491151904</v>
          </cell>
          <cell r="F252">
            <v>4.5833799600036711</v>
          </cell>
          <cell r="G252">
            <v>4.598058405385232</v>
          </cell>
          <cell r="H252">
            <v>4.5503917828781821</v>
          </cell>
          <cell r="I252">
            <v>6.1008306794731455</v>
          </cell>
          <cell r="J252">
            <v>7.8914256408419323</v>
          </cell>
          <cell r="K252">
            <v>15.770744875158488</v>
          </cell>
          <cell r="L252">
            <v>22.039476654207785</v>
          </cell>
          <cell r="M252">
            <v>23.799314205986299</v>
          </cell>
          <cell r="N252">
            <v>29.719896829951619</v>
          </cell>
          <cell r="O252">
            <v>31.600103058985237</v>
          </cell>
          <cell r="P252">
            <v>31.652775072110387</v>
          </cell>
        </row>
        <row r="253">
          <cell r="A253" t="str">
            <v>INGA</v>
          </cell>
          <cell r="B253" t="str">
            <v>VAR_fout</v>
          </cell>
          <cell r="C253" t="str">
            <v>D-INGA</v>
          </cell>
          <cell r="E253">
            <v>37.471812610977395</v>
          </cell>
          <cell r="F253">
            <v>31.117851833234639</v>
          </cell>
          <cell r="G253">
            <v>34.447670151639322</v>
          </cell>
          <cell r="H253">
            <v>26.625532837303414</v>
          </cell>
          <cell r="I253">
            <v>13.880295413345761</v>
          </cell>
          <cell r="J253">
            <v>13.838405338282691</v>
          </cell>
          <cell r="K253">
            <v>12.564253772267435</v>
          </cell>
          <cell r="L253">
            <v>4.8006944482480201</v>
          </cell>
          <cell r="M253">
            <v>2.6181997952244029</v>
          </cell>
          <cell r="N253">
            <v>2.6183981837689161</v>
          </cell>
          <cell r="O253">
            <v>2.6179193764855611</v>
          </cell>
          <cell r="P253">
            <v>2.6177383016087612</v>
          </cell>
        </row>
        <row r="254">
          <cell r="A254" t="str">
            <v>DSL</v>
          </cell>
          <cell r="B254" t="str">
            <v>VAR_fout</v>
          </cell>
          <cell r="C254" t="str">
            <v>SUP_H2DSL</v>
          </cell>
          <cell r="J254">
            <v>2.2315169559835612E-3</v>
          </cell>
          <cell r="K254">
            <v>1.1647276635037959E-3</v>
          </cell>
          <cell r="L254">
            <v>4.3509266062664913E-4</v>
          </cell>
          <cell r="M254">
            <v>6.1873903557986174E-4</v>
          </cell>
          <cell r="N254">
            <v>1.091519566574778E-3</v>
          </cell>
          <cell r="O254">
            <v>8.678656802233451E-4</v>
          </cell>
          <cell r="P254">
            <v>2.8762904906795301E-3</v>
          </cell>
        </row>
        <row r="255">
          <cell r="A255" t="str">
            <v>WSTREN</v>
          </cell>
          <cell r="B255" t="str">
            <v>VAR_fin</v>
          </cell>
          <cell r="C255" t="str">
            <v>D-CWST</v>
          </cell>
          <cell r="E255">
            <v>9.6793741339673982</v>
          </cell>
          <cell r="F255">
            <v>10.60792009354299</v>
          </cell>
          <cell r="G255">
            <v>10.248273347613477</v>
          </cell>
          <cell r="H255">
            <v>10.574450258242546</v>
          </cell>
          <cell r="I255">
            <v>10.55353364145849</v>
          </cell>
          <cell r="J255">
            <v>10.033071011724784</v>
          </cell>
          <cell r="K255">
            <v>15.849046650428207</v>
          </cell>
          <cell r="L255">
            <v>16.932194560663813</v>
          </cell>
          <cell r="M255">
            <v>17.723652571293368</v>
          </cell>
          <cell r="N255">
            <v>17.723912065796544</v>
          </cell>
          <cell r="O255">
            <v>17.72417326949579</v>
          </cell>
          <cell r="P255">
            <v>17.724605430190497</v>
          </cell>
        </row>
        <row r="256">
          <cell r="A256" t="str">
            <v>SOLPVC</v>
          </cell>
          <cell r="B256" t="str">
            <v>VAR_fin</v>
          </cell>
          <cell r="C256" t="str">
            <v>ESOL-PV_A</v>
          </cell>
          <cell r="H256">
            <v>0.34128023023077197</v>
          </cell>
          <cell r="I256">
            <v>1.2719944233673499</v>
          </cell>
          <cell r="J256">
            <v>1.3248874736123299</v>
          </cell>
          <cell r="K256">
            <v>1.3391393186523199</v>
          </cell>
          <cell r="L256">
            <v>1.33914697371521</v>
          </cell>
          <cell r="M256">
            <v>0.99786841119666203</v>
          </cell>
          <cell r="N256">
            <v>6.7157753965372102E-2</v>
          </cell>
          <cell r="O256">
            <v>1.26956385448372E-2</v>
          </cell>
          <cell r="P256">
            <v>4.1874413236434403E-3</v>
          </cell>
        </row>
        <row r="257">
          <cell r="A257" t="str">
            <v>SOLPVC</v>
          </cell>
          <cell r="B257" t="str">
            <v>VAR_fin</v>
          </cell>
          <cell r="C257" t="str">
            <v>ESOL-PV_E</v>
          </cell>
          <cell r="H257">
            <v>8.8454183718761301E-6</v>
          </cell>
          <cell r="I257">
            <v>7.59654570985755E-4</v>
          </cell>
          <cell r="J257">
            <v>1.7913926632903E-3</v>
          </cell>
          <cell r="K257">
            <v>1.9054755535165601E-3</v>
          </cell>
          <cell r="L257">
            <v>1.91017192618577E-3</v>
          </cell>
          <cell r="M257">
            <v>1.9055534468351799E-3</v>
          </cell>
          <cell r="N257">
            <v>1.90904339086659E-3</v>
          </cell>
          <cell r="O257">
            <v>1.1815592904185399E-3</v>
          </cell>
          <cell r="P257">
            <v>1.4513967099146401E-3</v>
          </cell>
        </row>
        <row r="258">
          <cell r="A258" t="str">
            <v>KERintl</v>
          </cell>
          <cell r="B258" t="str">
            <v>VAR_fout</v>
          </cell>
          <cell r="C258" t="str">
            <v>SUP_H2DSL</v>
          </cell>
          <cell r="J258">
            <v>6.6420069815291405E-4</v>
          </cell>
          <cell r="K258">
            <v>3.4406410626622698E-4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1.7844920787852599E-2</v>
          </cell>
          <cell r="E4">
            <v>1.7886624519746E-2</v>
          </cell>
          <cell r="F4">
            <v>1.7832960398485899E-2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4.419680866453164E-3</v>
          </cell>
          <cell r="E5">
            <v>3.5478297575341545E-3</v>
          </cell>
          <cell r="F5">
            <v>2.2178856385787326E-3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3.1639930474915883E-4</v>
          </cell>
          <cell r="E6">
            <v>3.1713873261961033E-4</v>
          </cell>
          <cell r="F6">
            <v>3.1618724110790507E-4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8.3569622223458669E-5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0.80110609388636511</v>
          </cell>
          <cell r="E8">
            <v>0.12581900180308192</v>
          </cell>
          <cell r="F8">
            <v>0.1600774228558402</v>
          </cell>
          <cell r="G8">
            <v>0.15622109249598876</v>
          </cell>
          <cell r="H8">
            <v>0.1396716103938711</v>
          </cell>
          <cell r="I8">
            <v>0.14729373836181661</v>
          </cell>
          <cell r="J8">
            <v>0.13556163702340832</v>
          </cell>
          <cell r="K8">
            <v>6.1959138467670601E-2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1.4661896794746392E-3</v>
          </cell>
          <cell r="E9">
            <v>2.3119899803423775E-4</v>
          </cell>
          <cell r="F9">
            <v>2.954159563733194E-4</v>
          </cell>
          <cell r="G9">
            <v>3.0437503962650017E-4</v>
          </cell>
          <cell r="H9">
            <v>2.8555313971254039E-4</v>
          </cell>
          <cell r="I9">
            <v>3.0781736232343834E-4</v>
          </cell>
          <cell r="J9">
            <v>2.9910282625831143E-4</v>
          </cell>
          <cell r="K9">
            <v>1.3756043666007846E-4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1.4204008756850449E-2</v>
          </cell>
          <cell r="E10">
            <v>2.2308333653028732E-3</v>
          </cell>
          <cell r="F10">
            <v>2.8382521782950409E-3</v>
          </cell>
          <cell r="G10">
            <v>2.7698775265246169E-3</v>
          </cell>
          <cell r="H10">
            <v>2.4764469927991339E-3</v>
          </cell>
          <cell r="I10">
            <v>2.6115911057059678E-3</v>
          </cell>
          <cell r="J10">
            <v>2.4035751245285166E-3</v>
          </cell>
          <cell r="K10">
            <v>1.0985662848877768E-3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3.4793117137881598E-7</v>
          </cell>
          <cell r="F11">
            <v>6.6089697645118696E-7</v>
          </cell>
          <cell r="G11">
            <v>4.4281302928663599E-6</v>
          </cell>
          <cell r="H11">
            <v>4.7786968072238298E-6</v>
          </cell>
          <cell r="I11">
            <v>2.0787285971992501E-6</v>
          </cell>
          <cell r="J11">
            <v>4.8773155594442299E-6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2.8317739653118993E-5</v>
          </cell>
          <cell r="E12">
            <v>5.9068139024148053E-6</v>
          </cell>
          <cell r="F12">
            <v>5.9109588159025043E-6</v>
          </cell>
          <cell r="G12">
            <v>5.9160390343225405E-6</v>
          </cell>
          <cell r="H12">
            <v>5.9270638311308803E-6</v>
          </cell>
          <cell r="I12">
            <v>5.9482933448878403E-6</v>
          </cell>
          <cell r="J12">
            <v>5.9551591949051303E-6</v>
          </cell>
          <cell r="K12">
            <v>3.2915190052694699E-6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2.1289679089697634E-4</v>
          </cell>
          <cell r="E13">
            <v>5.6566604189092577E-4</v>
          </cell>
          <cell r="F13">
            <v>7.169307879846406E-4</v>
          </cell>
          <cell r="G13">
            <v>8.5460705365630082E-4</v>
          </cell>
          <cell r="H13">
            <v>8.2515046959129074E-4</v>
          </cell>
          <cell r="I13">
            <v>4.7136580254103749E-4</v>
          </cell>
          <cell r="J13">
            <v>4.3120441073217725E-4</v>
          </cell>
          <cell r="K13">
            <v>1.9980212935092766E-4</v>
          </cell>
          <cell r="L13">
            <v>1.7485737155254618E-3</v>
          </cell>
          <cell r="M13">
            <v>3.0713769012641499E-3</v>
          </cell>
          <cell r="N13">
            <v>3.7617791180030347E-3</v>
          </cell>
          <cell r="O13">
            <v>4.7030948443662337E-3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2.1289679089697634E-4</v>
          </cell>
          <cell r="E14">
            <v>5.6566604189092577E-4</v>
          </cell>
          <cell r="F14">
            <v>7.169307879846406E-4</v>
          </cell>
          <cell r="G14">
            <v>8.5460705365630082E-4</v>
          </cell>
          <cell r="H14">
            <v>8.2515046959129074E-4</v>
          </cell>
          <cell r="I14">
            <v>4.7136580254103749E-4</v>
          </cell>
          <cell r="J14">
            <v>4.3120441073217725E-4</v>
          </cell>
          <cell r="K14">
            <v>1.9980212935092766E-4</v>
          </cell>
          <cell r="L14">
            <v>1.7485737155254618E-3</v>
          </cell>
          <cell r="M14">
            <v>3.0713769012641499E-3</v>
          </cell>
          <cell r="N14">
            <v>3.7617791180030347E-3</v>
          </cell>
          <cell r="O14">
            <v>4.7030948443662337E-3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3.7880410165886102E-5</v>
          </cell>
          <cell r="F15">
            <v>4.3002918012326298E-5</v>
          </cell>
          <cell r="G15">
            <v>4.3343205513845303E-5</v>
          </cell>
          <cell r="H15">
            <v>5.1102729704432498E-5</v>
          </cell>
          <cell r="J15">
            <v>3.2780488411166397E-5</v>
          </cell>
          <cell r="L15">
            <v>2.4586148645402598E-4</v>
          </cell>
          <cell r="M15">
            <v>2.165897051098E-4</v>
          </cell>
          <cell r="N15">
            <v>1.8276274072960899E-4</v>
          </cell>
          <cell r="O15">
            <v>3.10970849723719E-4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2.5985080798466414E-5</v>
          </cell>
          <cell r="E16">
            <v>6.3236815271122709E-5</v>
          </cell>
          <cell r="F16">
            <v>1.0318872067508E-4</v>
          </cell>
          <cell r="G16">
            <v>1.2539080594511145E-4</v>
          </cell>
          <cell r="H16">
            <v>1.2036258127168254E-4</v>
          </cell>
          <cell r="I16">
            <v>6.8419482527240912E-5</v>
          </cell>
          <cell r="J16">
            <v>6.3053670116346142E-5</v>
          </cell>
          <cell r="K16">
            <v>2.7431067516080799E-5</v>
          </cell>
          <cell r="L16">
            <v>2.6344463822571506E-4</v>
          </cell>
          <cell r="M16">
            <v>4.6240541883367861E-4</v>
          </cell>
          <cell r="N16">
            <v>5.6710967490315083E-4</v>
          </cell>
          <cell r="O16">
            <v>7.1016250189106676E-4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1.624034016033333E-3</v>
          </cell>
          <cell r="E17">
            <v>3.7305977355951794E-3</v>
          </cell>
          <cell r="F17">
            <v>3.7895879511694922E-3</v>
          </cell>
          <cell r="G17">
            <v>1.273472183793178E-3</v>
          </cell>
          <cell r="H17">
            <v>0.43766657482732818</v>
          </cell>
          <cell r="I17">
            <v>0.75050399492348641</v>
          </cell>
          <cell r="J17">
            <v>1.8131917481825495</v>
          </cell>
          <cell r="K17">
            <v>2.3971245096369969</v>
          </cell>
          <cell r="L17">
            <v>2.812945538584315</v>
          </cell>
          <cell r="M17">
            <v>2.9109742461674082</v>
          </cell>
          <cell r="N17">
            <v>3.0146443527778977</v>
          </cell>
          <cell r="O17">
            <v>3.1326605010808706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6.0434172891554927E-3</v>
          </cell>
          <cell r="E18">
            <v>1.3772939300733611E-2</v>
          </cell>
          <cell r="F18">
            <v>1.3967499185374417E-2</v>
          </cell>
          <cell r="G18">
            <v>4.6415204494362101E-3</v>
          </cell>
          <cell r="H18">
            <v>1.4352611574025171</v>
          </cell>
          <cell r="I18">
            <v>2.4105155390204347</v>
          </cell>
          <cell r="J18">
            <v>5.5446310441943902</v>
          </cell>
          <cell r="K18">
            <v>7.1707111540744064</v>
          </cell>
          <cell r="L18">
            <v>8.2876450249090396</v>
          </cell>
          <cell r="M18">
            <v>8.5764622521022087</v>
          </cell>
          <cell r="N18">
            <v>8.8819004596668716</v>
          </cell>
          <cell r="O18">
            <v>9.2296057141505106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1.50227496277611E-6</v>
          </cell>
          <cell r="F19">
            <v>3.3942952084652301E-6</v>
          </cell>
          <cell r="G19">
            <v>3.0152215717656E-6</v>
          </cell>
          <cell r="H19">
            <v>8.2330299558407097E-3</v>
          </cell>
          <cell r="I19">
            <v>7.5221473642000996E-3</v>
          </cell>
          <cell r="J19">
            <v>3.0286431449024501E-2</v>
          </cell>
          <cell r="K19">
            <v>2.4689381866786701E-2</v>
          </cell>
          <cell r="L19">
            <v>3.7203569406517402E-2</v>
          </cell>
          <cell r="M19">
            <v>4.7545876641266097E-2</v>
          </cell>
          <cell r="N19">
            <v>2.6758005001919601E-2</v>
          </cell>
          <cell r="O19">
            <v>4.3491268045954698E-2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3.1406704096315394E-5</v>
          </cell>
          <cell r="E20">
            <v>7.0679803663040513E-5</v>
          </cell>
          <cell r="F20">
            <v>7.3179406689272535E-5</v>
          </cell>
          <cell r="G20">
            <v>2.4994428135915268E-5</v>
          </cell>
          <cell r="H20">
            <v>8.2338119068660395E-3</v>
          </cell>
          <cell r="I20">
            <v>1.41888692277061E-2</v>
          </cell>
          <cell r="J20">
            <v>3.4186747571305097E-2</v>
          </cell>
          <cell r="K20">
            <v>4.51285688542317E-2</v>
          </cell>
          <cell r="L20">
            <v>5.5268710024316298E-2</v>
          </cell>
          <cell r="M20">
            <v>5.7194046286795301E-2</v>
          </cell>
          <cell r="N20">
            <v>5.9231187828486402E-2</v>
          </cell>
          <cell r="O20">
            <v>6.1549243759930747E-2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4.9985212040547573E-2</v>
          </cell>
          <cell r="E21">
            <v>9.8721297566053495E-2</v>
          </cell>
          <cell r="F21">
            <v>7.0777559057872627E-2</v>
          </cell>
          <cell r="G21">
            <v>7.9769637970714749E-2</v>
          </cell>
          <cell r="H21">
            <v>1.1425191646134876E-2</v>
          </cell>
          <cell r="I21">
            <v>1.5562128475667323E-3</v>
          </cell>
          <cell r="J21">
            <v>1.3835723499301914E-3</v>
          </cell>
          <cell r="K21">
            <v>9.3081259322207166E-4</v>
          </cell>
          <cell r="L21">
            <v>6.6255418210699225E-3</v>
          </cell>
          <cell r="M21">
            <v>7.066880479023643E-3</v>
          </cell>
          <cell r="N21">
            <v>5.8061857744097526E-3</v>
          </cell>
          <cell r="O21">
            <v>2.8299178529424063E-3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4.9985212040547573E-2</v>
          </cell>
          <cell r="E22">
            <v>9.8721297566053495E-2</v>
          </cell>
          <cell r="F22">
            <v>7.0777559057872627E-2</v>
          </cell>
          <cell r="G22">
            <v>7.9769637970714749E-2</v>
          </cell>
          <cell r="H22">
            <v>1.1425191646134876E-2</v>
          </cell>
          <cell r="I22">
            <v>1.5562128475667323E-3</v>
          </cell>
          <cell r="J22">
            <v>1.3835723499301914E-3</v>
          </cell>
          <cell r="K22">
            <v>9.3081259322207166E-4</v>
          </cell>
          <cell r="L22">
            <v>6.6255418210699225E-3</v>
          </cell>
          <cell r="M22">
            <v>7.066880479023643E-3</v>
          </cell>
          <cell r="N22">
            <v>5.8061857744097526E-3</v>
          </cell>
          <cell r="O22">
            <v>2.8299178529424063E-3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2.18844608829027E-5</v>
          </cell>
          <cell r="F23">
            <v>7.45117824660953E-5</v>
          </cell>
          <cell r="G23">
            <v>1.44155848813484E-4</v>
          </cell>
          <cell r="H23">
            <v>8.6822210414425497E-5</v>
          </cell>
          <cell r="J23">
            <v>8.5010563805832995E-5</v>
          </cell>
          <cell r="L23">
            <v>6.47113983434751E-4</v>
          </cell>
          <cell r="M23">
            <v>8.9921306295199905E-5</v>
          </cell>
          <cell r="N23">
            <v>7.2631705551538E-5</v>
          </cell>
          <cell r="O23">
            <v>1.28991689012984E-4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4.8857719057733787E-3</v>
          </cell>
          <cell r="E24">
            <v>7.4907530284220756E-3</v>
          </cell>
          <cell r="F24">
            <v>7.2883445531693796E-3</v>
          </cell>
          <cell r="G24">
            <v>6.0630713923218778E-3</v>
          </cell>
          <cell r="H24">
            <v>1.1582570490832383E-3</v>
          </cell>
          <cell r="I24">
            <v>1.4842497155071108E-4</v>
          </cell>
          <cell r="J24">
            <v>1.3527201070416873E-4</v>
          </cell>
          <cell r="K24">
            <v>7.1137759940866007E-5</v>
          </cell>
          <cell r="L24">
            <v>6.927287914610113E-4</v>
          </cell>
          <cell r="M24">
            <v>7.3702306565549933E-4</v>
          </cell>
          <cell r="N24">
            <v>6.0447683130837062E-4</v>
          </cell>
          <cell r="O24">
            <v>2.9150141678684549E-4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10.905578840026305</v>
          </cell>
          <cell r="E25">
            <v>12.270903363995869</v>
          </cell>
          <cell r="F25">
            <v>15.456637108963978</v>
          </cell>
          <cell r="G25">
            <v>33.624926467099968</v>
          </cell>
          <cell r="H25">
            <v>53.388964734243984</v>
          </cell>
          <cell r="I25">
            <v>64.030099898432212</v>
          </cell>
          <cell r="J25">
            <v>70.159002056301333</v>
          </cell>
          <cell r="K25">
            <v>74.677843416254689</v>
          </cell>
          <cell r="L25">
            <v>74.873452730696968</v>
          </cell>
          <cell r="M25">
            <v>74.500955810154721</v>
          </cell>
          <cell r="N25">
            <v>74.854885397503779</v>
          </cell>
          <cell r="O25">
            <v>76.662821516665943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0.168176885862453</v>
          </cell>
          <cell r="I26">
            <v>0.61617366557979902</v>
          </cell>
          <cell r="J26">
            <v>0.79467260299799303</v>
          </cell>
          <cell r="K26">
            <v>0.83069845646699003</v>
          </cell>
          <cell r="L26">
            <v>0.85719874410403396</v>
          </cell>
          <cell r="M26">
            <v>0.88149698320294101</v>
          </cell>
          <cell r="N26">
            <v>0.88185187480293104</v>
          </cell>
          <cell r="O26">
            <v>0.86680855947277102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3.0152158383823669E-3</v>
          </cell>
          <cell r="E27">
            <v>1.1737532261312232E-3</v>
          </cell>
          <cell r="F27">
            <v>1.3652652988454439E-3</v>
          </cell>
          <cell r="G27">
            <v>5.1008377892245549E-2</v>
          </cell>
          <cell r="H27">
            <v>4.7065022492737461</v>
          </cell>
          <cell r="I27">
            <v>0.40665022545406548</v>
          </cell>
          <cell r="J27">
            <v>6.3850560966563341</v>
          </cell>
          <cell r="K27">
            <v>0.73692936838439949</v>
          </cell>
          <cell r="L27">
            <v>0.57959477770885259</v>
          </cell>
          <cell r="M27">
            <v>0.91311108285333586</v>
          </cell>
          <cell r="N27">
            <v>0.90836848254142688</v>
          </cell>
          <cell r="O27">
            <v>1.0578213946586932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2.2071222946717568</v>
          </cell>
          <cell r="E28">
            <v>7.744421011770794E-2</v>
          </cell>
          <cell r="F28">
            <v>0.19449975295418465</v>
          </cell>
          <cell r="G28">
            <v>6.9288774952917596</v>
          </cell>
          <cell r="H28">
            <v>18.103652454816377</v>
          </cell>
          <cell r="I28">
            <v>29.439156757216701</v>
          </cell>
          <cell r="J28">
            <v>28.766593177742386</v>
          </cell>
          <cell r="K28">
            <v>34.887433899964378</v>
          </cell>
          <cell r="L28">
            <v>32.540182385043522</v>
          </cell>
          <cell r="M28">
            <v>32.21724891915553</v>
          </cell>
          <cell r="N28">
            <v>32.778738112062733</v>
          </cell>
          <cell r="O28">
            <v>35.251877498939969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1.5235724832221051</v>
          </cell>
          <cell r="E29">
            <v>6.1936931403806642E-2</v>
          </cell>
          <cell r="F29">
            <v>0.1320576128412716</v>
          </cell>
          <cell r="G29">
            <v>2.2671878671313292</v>
          </cell>
          <cell r="H29">
            <v>5.7536320469458966</v>
          </cell>
          <cell r="I29">
            <v>9.411671408849946</v>
          </cell>
          <cell r="J29">
            <v>9.784472942686163</v>
          </cell>
          <cell r="K29">
            <v>13.689277433674857</v>
          </cell>
          <cell r="L29">
            <v>16.001697917666373</v>
          </cell>
          <cell r="M29">
            <v>15.98338815410048</v>
          </cell>
          <cell r="N29">
            <v>15.876068582053373</v>
          </cell>
          <cell r="O29">
            <v>15.441183491598638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7.1718688462940552</v>
          </cell>
          <cell r="E30">
            <v>12.130361501255768</v>
          </cell>
          <cell r="F30">
            <v>15.128721767000815</v>
          </cell>
          <cell r="G30">
            <v>24.377855469116298</v>
          </cell>
          <cell r="H30">
            <v>24.993356947965786</v>
          </cell>
          <cell r="I30">
            <v>25.388792341938512</v>
          </cell>
          <cell r="J30">
            <v>26.017552384028086</v>
          </cell>
          <cell r="K30">
            <v>26.194906695031321</v>
          </cell>
          <cell r="L30">
            <v>26.609174202583937</v>
          </cell>
          <cell r="M30">
            <v>26.268702454443382</v>
          </cell>
          <cell r="N30">
            <v>26.17356407042535</v>
          </cell>
          <cell r="O30">
            <v>25.77875192558357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4.8365582507006656E-2</v>
          </cell>
          <cell r="E31">
            <v>0.15745464179339438</v>
          </cell>
          <cell r="F31">
            <v>1.2010843280381824</v>
          </cell>
          <cell r="G31">
            <v>3.5998406594873478</v>
          </cell>
          <cell r="H31">
            <v>9.568839972894903</v>
          </cell>
          <cell r="I31">
            <v>7.3745576786044609</v>
          </cell>
          <cell r="J31">
            <v>7.4233655605287518</v>
          </cell>
          <cell r="K31">
            <v>2.7285128125297611</v>
          </cell>
          <cell r="L31">
            <v>1.7183787910579169</v>
          </cell>
          <cell r="M31">
            <v>1.0600175554942986E-2</v>
          </cell>
          <cell r="N31">
            <v>9.6264586404634835E-3</v>
          </cell>
          <cell r="O31">
            <v>5.4798617163024557E-3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4.8365582507006656E-2</v>
          </cell>
          <cell r="E32">
            <v>0.15745464179339438</v>
          </cell>
          <cell r="F32">
            <v>1.2010843280381824</v>
          </cell>
          <cell r="G32">
            <v>3.5998406594873478</v>
          </cell>
          <cell r="H32">
            <v>9.568839972894903</v>
          </cell>
          <cell r="I32">
            <v>7.3745576786044609</v>
          </cell>
          <cell r="J32">
            <v>7.4233655605287518</v>
          </cell>
          <cell r="K32">
            <v>2.7285128125297611</v>
          </cell>
          <cell r="L32">
            <v>1.7183787910579169</v>
          </cell>
          <cell r="M32">
            <v>1.0600175554942986E-2</v>
          </cell>
          <cell r="N32">
            <v>9.6264586404634835E-3</v>
          </cell>
          <cell r="O32">
            <v>5.4798617163024557E-3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2.3020187665512301E-4</v>
          </cell>
          <cell r="F33">
            <v>7.3305399471303101E-2</v>
          </cell>
          <cell r="G33">
            <v>0.18545389684712199</v>
          </cell>
          <cell r="H33">
            <v>0.477380809206849</v>
          </cell>
          <cell r="J33">
            <v>0.22419137260500199</v>
          </cell>
          <cell r="L33">
            <v>8.1148245545604395E-4</v>
          </cell>
          <cell r="M33">
            <v>2.0602660734152201E-4</v>
          </cell>
          <cell r="N33">
            <v>1.65140496472885E-4</v>
          </cell>
          <cell r="O33">
            <v>1.5735638843280999E-4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4.0685349738885683E-3</v>
          </cell>
          <cell r="E34">
            <v>1.083033181210841E-2</v>
          </cell>
          <cell r="F34">
            <v>8.2597666419081103E-2</v>
          </cell>
          <cell r="G34">
            <v>0.24752636866446057</v>
          </cell>
          <cell r="H34">
            <v>0.65794452711213069</v>
          </cell>
          <cell r="I34">
            <v>0.50706873900787686</v>
          </cell>
          <cell r="J34">
            <v>0.51043700192036701</v>
          </cell>
          <cell r="K34">
            <v>0.187605767226938</v>
          </cell>
          <cell r="L34">
            <v>0.12112887904607408</v>
          </cell>
          <cell r="M34">
            <v>1.0174955471211884E-3</v>
          </cell>
          <cell r="N34">
            <v>9.2534591548275097E-4</v>
          </cell>
          <cell r="O34">
            <v>5.2847779702548366E-4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1.2621722187808218E-5</v>
          </cell>
          <cell r="E35">
            <v>4.1285252800355105E-4</v>
          </cell>
          <cell r="F35">
            <v>6.0552171821247976E-4</v>
          </cell>
          <cell r="G35">
            <v>8.9704667438960902E-4</v>
          </cell>
          <cell r="H35">
            <v>9.23631094490823E-4</v>
          </cell>
          <cell r="I35">
            <v>5.1474065046759902E-4</v>
          </cell>
          <cell r="J35">
            <v>1.556393611192331E-3</v>
          </cell>
          <cell r="K35">
            <v>1.1813005253418054E-3</v>
          </cell>
          <cell r="L35">
            <v>6.1555592187838102E-3</v>
          </cell>
          <cell r="M35">
            <v>3.5352236705986866E-4</v>
          </cell>
          <cell r="N35">
            <v>2.1164292414929811E-4</v>
          </cell>
          <cell r="O35">
            <v>2.0503944808145067E-4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1.2621722187808218E-5</v>
          </cell>
          <cell r="E36">
            <v>4.1285252800355105E-4</v>
          </cell>
          <cell r="F36">
            <v>6.0552171821247976E-4</v>
          </cell>
          <cell r="G36">
            <v>8.9704667438960902E-4</v>
          </cell>
          <cell r="H36">
            <v>9.23631094490823E-4</v>
          </cell>
          <cell r="I36">
            <v>5.1474065046759902E-4</v>
          </cell>
          <cell r="J36">
            <v>1.556393611192331E-3</v>
          </cell>
          <cell r="K36">
            <v>1.1813005253418054E-3</v>
          </cell>
          <cell r="L36">
            <v>6.1555592187838102E-3</v>
          </cell>
          <cell r="M36">
            <v>3.5352236705986866E-4</v>
          </cell>
          <cell r="N36">
            <v>2.1164292414929811E-4</v>
          </cell>
          <cell r="O36">
            <v>2.0503944808145067E-4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4.4498897179106703E-5</v>
          </cell>
          <cell r="F37">
            <v>4.5872709559078198E-5</v>
          </cell>
          <cell r="G37">
            <v>6.2273030469370494E-5</v>
          </cell>
          <cell r="H37">
            <v>4.8406173901119698E-5</v>
          </cell>
          <cell r="J37">
            <v>2.1275112100444299E-4</v>
          </cell>
          <cell r="L37">
            <v>8.1864075050929104E-4</v>
          </cell>
          <cell r="M37">
            <v>8.8979111786720593E-6</v>
          </cell>
          <cell r="N37">
            <v>7.8590163269940395E-6</v>
          </cell>
          <cell r="O37">
            <v>1.11297138991641E-5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4.5426476645277597E-5</v>
          </cell>
          <cell r="F38">
            <v>8.8158194942806328E-5</v>
          </cell>
          <cell r="G38">
            <v>1.3336321831094051E-4</v>
          </cell>
          <cell r="H38">
            <v>1.3524445324394855E-4</v>
          </cell>
          <cell r="I38">
            <v>7.4954597000472211E-5</v>
          </cell>
          <cell r="J38">
            <v>2.3402823105318009E-4</v>
          </cell>
          <cell r="K38">
            <v>1.78032440859141E-4</v>
          </cell>
          <cell r="L38">
            <v>9.3279836480850858E-4</v>
          </cell>
          <cell r="M38">
            <v>5.0218659688728001E-5</v>
          </cell>
          <cell r="N38">
            <v>2.884036982069905E-5</v>
          </cell>
          <cell r="O38">
            <v>2.7762287461712856E-5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8.9588764565204135E-2</v>
          </cell>
          <cell r="E39">
            <v>0.15912092557094235</v>
          </cell>
          <cell r="F39">
            <v>0.1532539654583519</v>
          </cell>
          <cell r="G39">
            <v>0.12689359142910941</v>
          </cell>
          <cell r="H39">
            <v>2.7918892900366171E-2</v>
          </cell>
          <cell r="I39">
            <v>3.5202742822464743E-3</v>
          </cell>
          <cell r="J39">
            <v>2.522161171013873E-3</v>
          </cell>
          <cell r="K39">
            <v>1.3022054888858468E-3</v>
          </cell>
          <cell r="L39">
            <v>0.88927899306179714</v>
          </cell>
          <cell r="M39">
            <v>2.4761547265649955</v>
          </cell>
          <cell r="N39">
            <v>2.3809757370585749</v>
          </cell>
          <cell r="O39">
            <v>2.0211082183960247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8.9588764565204135E-2</v>
          </cell>
          <cell r="E40">
            <v>0.15912092557094235</v>
          </cell>
          <cell r="F40">
            <v>0.1532539654583519</v>
          </cell>
          <cell r="G40">
            <v>0.12689359142910941</v>
          </cell>
          <cell r="H40">
            <v>2.7918892900366171E-2</v>
          </cell>
          <cell r="I40">
            <v>3.5202742822464743E-3</v>
          </cell>
          <cell r="J40">
            <v>2.522161171013873E-3</v>
          </cell>
          <cell r="K40">
            <v>1.3022054888858468E-3</v>
          </cell>
          <cell r="L40">
            <v>0.88927899306179714</v>
          </cell>
          <cell r="M40">
            <v>2.4761547265649955</v>
          </cell>
          <cell r="N40">
            <v>2.3809757370585749</v>
          </cell>
          <cell r="O40">
            <v>2.0211082183960247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7.7585787136333202E-5</v>
          </cell>
          <cell r="F41">
            <v>1.1812682728162701E-4</v>
          </cell>
          <cell r="G41">
            <v>3.33606470893202E-4</v>
          </cell>
          <cell r="H41">
            <v>1.5176321099369999E-4</v>
          </cell>
          <cell r="J41">
            <v>1.24286877721761E-4</v>
          </cell>
          <cell r="L41">
            <v>9.9945375734095995E-2</v>
          </cell>
          <cell r="M41">
            <v>0.17855646983979201</v>
          </cell>
          <cell r="N41">
            <v>2.09822314245738E-2</v>
          </cell>
          <cell r="O41">
            <v>2.7796356027836599E-2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7.2624773103490987E-3</v>
          </cell>
          <cell r="E42">
            <v>1.2535151443108697E-2</v>
          </cell>
          <cell r="F42">
            <v>1.2130951104029286E-2</v>
          </cell>
          <cell r="G42">
            <v>1.0017421101394109E-2</v>
          </cell>
          <cell r="H42">
            <v>2.2619639125532796E-3</v>
          </cell>
          <cell r="I42">
            <v>2.953170839713465E-4</v>
          </cell>
          <cell r="J42">
            <v>2.13139260101254E-4</v>
          </cell>
          <cell r="K42">
            <v>1.0400460454967301E-4</v>
          </cell>
          <cell r="L42">
            <v>0.10001207123251506</v>
          </cell>
          <cell r="M42">
            <v>0.27850183156097502</v>
          </cell>
          <cell r="N42">
            <v>0.26779998018129053</v>
          </cell>
          <cell r="O42">
            <v>0.22733501601904457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4.11169539261663E-6</v>
          </cell>
          <cell r="E43">
            <v>4.1118680265866638E-4</v>
          </cell>
          <cell r="F43">
            <v>1.5093013548600721E-3</v>
          </cell>
          <cell r="G43">
            <v>3.7057125086451125E-3</v>
          </cell>
          <cell r="H43">
            <v>3.5579081684931476E-3</v>
          </cell>
          <cell r="I43">
            <v>2.0283530055102304E-3</v>
          </cell>
          <cell r="J43">
            <v>5.9246698835314273E-3</v>
          </cell>
          <cell r="K43">
            <v>4.6639168753893059E-3</v>
          </cell>
          <cell r="L43">
            <v>3.4572299651762228E-3</v>
          </cell>
          <cell r="M43">
            <v>5.7886779744557653E-4</v>
          </cell>
          <cell r="N43">
            <v>5.1056398818380715E-4</v>
          </cell>
          <cell r="O43">
            <v>3.2108601530364507E-4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4.11169539261663E-6</v>
          </cell>
          <cell r="E44">
            <v>4.1118680265866638E-4</v>
          </cell>
          <cell r="F44">
            <v>1.5093013548600721E-3</v>
          </cell>
          <cell r="G44">
            <v>3.7057125086451125E-3</v>
          </cell>
          <cell r="H44">
            <v>3.5579081684931476E-3</v>
          </cell>
          <cell r="I44">
            <v>2.0283530055102304E-3</v>
          </cell>
          <cell r="J44">
            <v>5.9246698835314273E-3</v>
          </cell>
          <cell r="K44">
            <v>4.6639168753893059E-3</v>
          </cell>
          <cell r="L44">
            <v>3.4572299651762228E-3</v>
          </cell>
          <cell r="M44">
            <v>5.7886779744557653E-4</v>
          </cell>
          <cell r="N44">
            <v>5.1056398818380715E-4</v>
          </cell>
          <cell r="O44">
            <v>3.2108601530364507E-4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3.1544365507256299E-5</v>
          </cell>
          <cell r="F45">
            <v>9.1973737152800195E-5</v>
          </cell>
          <cell r="G45">
            <v>2.5035885071355099E-4</v>
          </cell>
          <cell r="H45">
            <v>8.6895723750895506E-5</v>
          </cell>
          <cell r="J45">
            <v>5.8413107584796701E-4</v>
          </cell>
          <cell r="L45">
            <v>4.4850117251011098E-5</v>
          </cell>
          <cell r="M45">
            <v>9.1256463754010198E-6</v>
          </cell>
          <cell r="N45">
            <v>7.6521569305860193E-6</v>
          </cell>
          <cell r="O45">
            <v>1.17764244357553E-5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3.1374724190173366E-5</v>
          </cell>
          <cell r="F46">
            <v>1.2032508720963903E-4</v>
          </cell>
          <cell r="G46">
            <v>3.4089407911423524E-4</v>
          </cell>
          <cell r="H46">
            <v>3.4352796187941004E-4</v>
          </cell>
          <cell r="I46">
            <v>1.984504728844536E-4</v>
          </cell>
          <cell r="J46">
            <v>6.1420782154796114E-4</v>
          </cell>
          <cell r="K46">
            <v>4.8880720686175804E-4</v>
          </cell>
          <cell r="L46">
            <v>3.5832611020923368E-4</v>
          </cell>
          <cell r="M46">
            <v>5.3953103090110846E-5</v>
          </cell>
          <cell r="N46">
            <v>4.7239323076597565E-5</v>
          </cell>
          <cell r="O46">
            <v>2.8534136695211643E-5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0.24501784769764304</v>
          </cell>
          <cell r="J47">
            <v>0.25420396383588889</v>
          </cell>
          <cell r="K47">
            <v>0.26339356332541863</v>
          </cell>
          <cell r="L47">
            <v>0.27583000089687787</v>
          </cell>
          <cell r="M47">
            <v>0.28823641045369885</v>
          </cell>
          <cell r="N47">
            <v>0.3006132467207841</v>
          </cell>
          <cell r="O47">
            <v>0.31295265493227392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9.7090133227943021</v>
          </cell>
          <cell r="J48">
            <v>10.080313615859716</v>
          </cell>
          <cell r="K48">
            <v>10.452290229615219</v>
          </cell>
          <cell r="L48">
            <v>10.945807433597848</v>
          </cell>
          <cell r="M48">
            <v>11.438133030921405</v>
          </cell>
          <cell r="N48">
            <v>11.929285066509182</v>
          </cell>
          <cell r="O48">
            <v>12.41895183839169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4.40201048787751E-5</v>
          </cell>
          <cell r="E49">
            <v>5.4051836255334201E-5</v>
          </cell>
          <cell r="F49">
            <v>8.1079887621578507E-5</v>
          </cell>
          <cell r="G49">
            <v>1.3513362666110201E-4</v>
          </cell>
          <cell r="H49">
            <v>1.33441921393349E-4</v>
          </cell>
          <cell r="I49">
            <v>1.3339415513536601E-4</v>
          </cell>
          <cell r="J49">
            <v>9.8639045518194996E-5</v>
          </cell>
          <cell r="K49">
            <v>1.4948717332967901E-3</v>
          </cell>
          <cell r="L49">
            <v>9.7795670244166504E-4</v>
          </cell>
          <cell r="M49">
            <v>2.56725746959071E-4</v>
          </cell>
          <cell r="N49">
            <v>2.6357585505065099E-4</v>
          </cell>
          <cell r="O49">
            <v>2.6870678897271199E-4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2.093822602743955E-3</v>
          </cell>
          <cell r="E50">
            <v>2.1478744389992893E-3</v>
          </cell>
          <cell r="F50">
            <v>2.2289543266208679E-3</v>
          </cell>
          <cell r="G50">
            <v>2.3640879532819698E-3</v>
          </cell>
          <cell r="H50">
            <v>2.4975298746753179E-3</v>
          </cell>
          <cell r="I50">
            <v>2.6309240298106841E-3</v>
          </cell>
          <cell r="J50">
            <v>2.7295630753288789E-3</v>
          </cell>
          <cell r="K50">
            <v>2.828281961842647E-3</v>
          </cell>
          <cell r="L50">
            <v>2.96179304488095E-3</v>
          </cell>
          <cell r="M50">
            <v>3.0950293047444402E-3</v>
          </cell>
          <cell r="N50">
            <v>3.2279158772102901E-3</v>
          </cell>
          <cell r="O50">
            <v>3.3604758722390899E-3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5.6645628244400205E-5</v>
          </cell>
          <cell r="E51">
            <v>0.47194871767043367</v>
          </cell>
          <cell r="F51">
            <v>0.98180464257270339</v>
          </cell>
          <cell r="G51">
            <v>5.4883089151992559</v>
          </cell>
          <cell r="H51">
            <v>7.6734187225872708</v>
          </cell>
          <cell r="I51">
            <v>5.3241926868254392</v>
          </cell>
          <cell r="J51">
            <v>5.1633798153447206</v>
          </cell>
          <cell r="K51">
            <v>1.8919430682523921</v>
          </cell>
          <cell r="L51">
            <v>1.2874039054745543</v>
          </cell>
          <cell r="M51">
            <v>8.4893765683963685E-4</v>
          </cell>
          <cell r="N51">
            <v>7.3142380961776241E-4</v>
          </cell>
          <cell r="O51">
            <v>4.0206228389428179E-4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5.6645628244400205E-5</v>
          </cell>
          <cell r="E52">
            <v>0.47194871767043367</v>
          </cell>
          <cell r="F52">
            <v>0.98180464257270339</v>
          </cell>
          <cell r="G52">
            <v>5.4883089151992559</v>
          </cell>
          <cell r="H52">
            <v>7.6734187225872708</v>
          </cell>
          <cell r="I52">
            <v>5.3241926868254392</v>
          </cell>
          <cell r="J52">
            <v>5.1633798153447206</v>
          </cell>
          <cell r="K52">
            <v>1.8919430682523921</v>
          </cell>
          <cell r="L52">
            <v>1.2874039054745543</v>
          </cell>
          <cell r="M52">
            <v>8.4893765683963685E-4</v>
          </cell>
          <cell r="N52">
            <v>7.3142380961776241E-4</v>
          </cell>
          <cell r="O52">
            <v>4.0206228389428179E-4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3.2884366729085297E-2</v>
          </cell>
          <cell r="F53">
            <v>3.7415210862322197E-2</v>
          </cell>
          <cell r="G53">
            <v>0.33787243039404702</v>
          </cell>
          <cell r="H53">
            <v>0.24001208538333699</v>
          </cell>
          <cell r="J53">
            <v>0.22104733665943799</v>
          </cell>
          <cell r="L53">
            <v>5.43547592919895E-5</v>
          </cell>
          <cell r="M53">
            <v>1.0414516972082101E-5</v>
          </cell>
          <cell r="N53">
            <v>8.9052167397276298E-6</v>
          </cell>
          <cell r="O53">
            <v>1.30273999188971E-5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3.2450597586981572E-2</v>
          </cell>
          <cell r="F54">
            <v>6.7510390697638284E-2</v>
          </cell>
          <cell r="G54">
            <v>0.37736611255021218</v>
          </cell>
          <cell r="H54">
            <v>0.52761690267332062</v>
          </cell>
          <cell r="I54">
            <v>0.36609538964764649</v>
          </cell>
          <cell r="J54">
            <v>0.36057458145309879</v>
          </cell>
          <cell r="K54">
            <v>0.18497480391687399</v>
          </cell>
          <cell r="L54">
            <v>0.11868443687506169</v>
          </cell>
          <cell r="M54">
            <v>6.4748707544680245E-5</v>
          </cell>
          <cell r="N54">
            <v>5.6379529627343538E-5</v>
          </cell>
          <cell r="O54">
            <v>3.2311106670290462E-5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3.0417940344472155E-3</v>
          </cell>
          <cell r="E55">
            <v>1.0253439006197972E-2</v>
          </cell>
          <cell r="F55">
            <v>1.1218298451361951E-2</v>
          </cell>
          <cell r="G55">
            <v>3.3824731576829276E-2</v>
          </cell>
          <cell r="H55">
            <v>2.4473658142513503E-2</v>
          </cell>
          <cell r="I55">
            <v>1.2911743145185936E-2</v>
          </cell>
          <cell r="J55">
            <v>1.3173048402510984E-2</v>
          </cell>
          <cell r="K55">
            <v>8.2275353876382108E-3</v>
          </cell>
          <cell r="L55">
            <v>0.52879661296080793</v>
          </cell>
          <cell r="M55">
            <v>1.740881529223989</v>
          </cell>
          <cell r="N55">
            <v>1.6737022373694346</v>
          </cell>
          <cell r="O55">
            <v>1.4187520536307952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3.0417940344472155E-3</v>
          </cell>
          <cell r="E56">
            <v>1.0253439006197972E-2</v>
          </cell>
          <cell r="F56">
            <v>1.1218298451361951E-2</v>
          </cell>
          <cell r="G56">
            <v>3.3824731576829276E-2</v>
          </cell>
          <cell r="H56">
            <v>2.4473658142513503E-2</v>
          </cell>
          <cell r="I56">
            <v>1.2911743145185936E-2</v>
          </cell>
          <cell r="J56">
            <v>1.3173048402510984E-2</v>
          </cell>
          <cell r="K56">
            <v>8.2275353876382108E-3</v>
          </cell>
          <cell r="L56">
            <v>0.52879661296080793</v>
          </cell>
          <cell r="M56">
            <v>1.740881529223989</v>
          </cell>
          <cell r="N56">
            <v>1.6737022373694346</v>
          </cell>
          <cell r="O56">
            <v>1.4187520536307952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1.3247493416878201E-4</v>
          </cell>
          <cell r="F57">
            <v>1.3065326510469899E-4</v>
          </cell>
          <cell r="G57">
            <v>2.0798788061291399E-3</v>
          </cell>
          <cell r="H57">
            <v>1.43824810118349E-4</v>
          </cell>
          <cell r="J57">
            <v>1.0963298433993799E-3</v>
          </cell>
          <cell r="L57">
            <v>5.8869849515836799E-2</v>
          </cell>
          <cell r="M57">
            <v>0.113540764620009</v>
          </cell>
          <cell r="N57">
            <v>1.2108876217330901E-2</v>
          </cell>
          <cell r="O57">
            <v>3.3912434684157902E-2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2.5897794399559119E-4</v>
          </cell>
          <cell r="E58">
            <v>8.1077837301649601E-4</v>
          </cell>
          <cell r="F58">
            <v>9.0478587193601001E-4</v>
          </cell>
          <cell r="G58">
            <v>2.6882817885638044E-3</v>
          </cell>
          <cell r="H58">
            <v>1.978888133293152E-3</v>
          </cell>
          <cell r="I58">
            <v>1.0827311445567125E-3</v>
          </cell>
          <cell r="J58">
            <v>1.1408823443946425E-3</v>
          </cell>
          <cell r="K58">
            <v>9.1742067955089999E-4</v>
          </cell>
          <cell r="L58">
            <v>5.9458209837730251E-2</v>
          </cell>
          <cell r="M58">
            <v>0.1724105751458381</v>
          </cell>
          <cell r="N58">
            <v>0.16585496968266289</v>
          </cell>
          <cell r="O58">
            <v>0.15956025788430617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1.1696702769257432E-6</v>
          </cell>
          <cell r="H59">
            <v>1.2165543083863935E-6</v>
          </cell>
          <cell r="I59">
            <v>1.2646156648311221E-6</v>
          </cell>
          <cell r="J59">
            <v>1.387260459191878E-6</v>
          </cell>
          <cell r="K59">
            <v>5.2326736581803035E-7</v>
          </cell>
          <cell r="O59">
            <v>8.7169644454807801E-8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4.9900234034972362E-6</v>
          </cell>
          <cell r="H60">
            <v>5.0428643111223279E-6</v>
          </cell>
          <cell r="I60">
            <v>4.8325351721732996E-6</v>
          </cell>
          <cell r="J60">
            <v>5.0303860019303247E-6</v>
          </cell>
          <cell r="K60">
            <v>1.7722340650255638E-6</v>
          </cell>
          <cell r="O60">
            <v>2.8727053566678332E-7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3.9065677012636203E-8</v>
          </cell>
          <cell r="H61">
            <v>2.1907519216367799E-8</v>
          </cell>
          <cell r="I61">
            <v>3.1589309899030601E-8</v>
          </cell>
          <cell r="J61">
            <v>2.6710438204127102E-8</v>
          </cell>
          <cell r="K61">
            <v>1.7125044088434601E-8</v>
          </cell>
          <cell r="M61">
            <v>1.1819813613479601E-8</v>
          </cell>
          <cell r="O61">
            <v>1.46681707634648E-8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3.9065677012636203E-8</v>
          </cell>
          <cell r="H62">
            <v>4.8715779778888396E-8</v>
          </cell>
          <cell r="I62">
            <v>6.1700501663715398E-8</v>
          </cell>
          <cell r="J62">
            <v>6.9659037713121198E-8</v>
          </cell>
          <cell r="K62">
            <v>4.3405604732254303E-8</v>
          </cell>
          <cell r="L62">
            <v>1.2920762164305103E-8</v>
          </cell>
          <cell r="M62">
            <v>2.05937237570733E-8</v>
          </cell>
          <cell r="N62">
            <v>1.1819813613479601E-8</v>
          </cell>
          <cell r="O62">
            <v>2.2644923686940601E-8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2.1365300000030486E-4</v>
          </cell>
          <cell r="E63">
            <v>5.0868938997469511E-4</v>
          </cell>
          <cell r="F63">
            <v>6.2737376616099085E-4</v>
          </cell>
          <cell r="G63">
            <v>6.8519171871281553E-4</v>
          </cell>
          <cell r="H63">
            <v>6.2150152734505293E-4</v>
          </cell>
          <cell r="I63">
            <v>3.1444688181573086E-4</v>
          </cell>
          <cell r="J63">
            <v>2.6908391798504918E-4</v>
          </cell>
          <cell r="K63">
            <v>1.1749229109220282E-4</v>
          </cell>
          <cell r="L63">
            <v>8.4629250111434794E-4</v>
          </cell>
          <cell r="M63">
            <v>1.4892748241660347E-3</v>
          </cell>
          <cell r="N63">
            <v>1.8140009945963225E-3</v>
          </cell>
          <cell r="O63">
            <v>2.2699201056110016E-3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2.2093070379699299E-2</v>
          </cell>
          <cell r="E64">
            <v>5.2601697584874499E-2</v>
          </cell>
          <cell r="F64">
            <v>6.4874412108194002E-2</v>
          </cell>
          <cell r="G64">
            <v>7.0853153782477779E-2</v>
          </cell>
          <cell r="H64">
            <v>6.4267185505025595E-2</v>
          </cell>
          <cell r="I64">
            <v>3.1532093434892182E-2</v>
          </cell>
          <cell r="J64">
            <v>2.5533408932857597E-2</v>
          </cell>
          <cell r="K64">
            <v>1.0569694200196961E-2</v>
          </cell>
          <cell r="L64">
            <v>7.3068179500997796E-2</v>
          </cell>
          <cell r="M64">
            <v>0.11891761034976581</v>
          </cell>
          <cell r="N64">
            <v>0.1394162700503967</v>
          </cell>
          <cell r="O64">
            <v>0.167952272362583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2.9936409728589781E-4</v>
          </cell>
          <cell r="E65">
            <v>7.1276012987634807E-4</v>
          </cell>
          <cell r="F65">
            <v>8.7905707463677466E-4</v>
          </cell>
          <cell r="G65">
            <v>9.6006983445091898E-4</v>
          </cell>
          <cell r="H65">
            <v>8.70829071883816E-4</v>
          </cell>
          <cell r="I65">
            <v>4.2726413868417586E-4</v>
          </cell>
          <cell r="J65">
            <v>3.4598115085172904E-4</v>
          </cell>
          <cell r="K65">
            <v>1.4322078862055509E-4</v>
          </cell>
          <cell r="L65">
            <v>9.90083733075851E-4</v>
          </cell>
          <cell r="M65">
            <v>1.6113497337366621E-3</v>
          </cell>
          <cell r="N65">
            <v>1.8891093502763786E-3</v>
          </cell>
          <cell r="O65">
            <v>2.2757760482734805E-3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3.8533127549170849E-7</v>
          </cell>
          <cell r="I66">
            <v>2.2897195085263639E-7</v>
          </cell>
          <cell r="J66">
            <v>4.5862475681333305E-8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2.2786979561190849E-6</v>
          </cell>
          <cell r="I67">
            <v>1.2317490036922137E-6</v>
          </cell>
          <cell r="J67">
            <v>2.5264495052904267E-7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1.77217770384448E-8</v>
          </cell>
          <cell r="I68">
            <v>1.21140211739637E-8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1.77217770384448E-8</v>
          </cell>
          <cell r="H69">
            <v>6.1440279254162006E-9</v>
          </cell>
          <cell r="I69">
            <v>1.5835540085581601E-8</v>
          </cell>
          <cell r="J69">
            <v>1.21140211739637E-8</v>
          </cell>
          <cell r="K69">
            <v>-2.0168717946951368E-8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6.1506098315325897</v>
          </cell>
          <cell r="E70">
            <v>12.316099469545112</v>
          </cell>
          <cell r="F70">
            <v>8.7016887244952965</v>
          </cell>
          <cell r="G70">
            <v>9.7833719141072599</v>
          </cell>
          <cell r="H70">
            <v>1.0664036726750719</v>
          </cell>
          <cell r="I70">
            <v>0.12277777670976792</v>
          </cell>
          <cell r="J70">
            <v>9.4578490404430005E-2</v>
          </cell>
          <cell r="K70">
            <v>5.1406983878027598E-2</v>
          </cell>
          <cell r="L70">
            <v>0.28864075605890277</v>
          </cell>
          <cell r="M70">
            <v>0.28909021115168698</v>
          </cell>
          <cell r="N70">
            <v>0.2286219970533217</v>
          </cell>
          <cell r="O70">
            <v>0.10854303460216499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4.883952069798899E-2</v>
          </cell>
          <cell r="E71">
            <v>9.7797195958934199E-2</v>
          </cell>
          <cell r="F71">
            <v>6.9096612890099177E-2</v>
          </cell>
          <cell r="G71">
            <v>7.7685824362574749E-2</v>
          </cell>
          <cell r="H71">
            <v>8.4678829694271023E-3</v>
          </cell>
          <cell r="I71">
            <v>1.0128804315538171E-3</v>
          </cell>
          <cell r="J71">
            <v>8.2547826495043468E-4</v>
          </cell>
          <cell r="K71">
            <v>4.7337053466457875E-4</v>
          </cell>
          <cell r="L71">
            <v>2.8158290596839242E-3</v>
          </cell>
          <cell r="M71">
            <v>3.0115014480705015E-3</v>
          </cell>
          <cell r="N71">
            <v>2.4790405737278101E-3</v>
          </cell>
          <cell r="O71">
            <v>1.2136936753641789E-3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8.3341596633232803E-2</v>
          </cell>
          <cell r="E72">
            <v>0.16688481666050278</v>
          </cell>
          <cell r="F72">
            <v>0.11790906130752439</v>
          </cell>
          <cell r="G72">
            <v>0.13256601509630422</v>
          </cell>
          <cell r="H72">
            <v>1.444991426388985E-2</v>
          </cell>
          <cell r="I72">
            <v>1.6636555109724642E-3</v>
          </cell>
          <cell r="J72">
            <v>1.2815513604936325E-3</v>
          </cell>
          <cell r="K72">
            <v>6.9657159726324775E-4</v>
          </cell>
          <cell r="L72">
            <v>3.9111213558116857E-3</v>
          </cell>
          <cell r="M72">
            <v>3.9172115332206988E-3</v>
          </cell>
          <cell r="N72">
            <v>3.0978590386628994E-3</v>
          </cell>
          <cell r="O72">
            <v>1.4707728265875974E-3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9.9813889463419617E-8</v>
          </cell>
          <cell r="I73">
            <v>1.7794921909377818E-6</v>
          </cell>
          <cell r="J73">
            <v>4.4158468183514199E-6</v>
          </cell>
          <cell r="K73">
            <v>2.7435814279818208E-7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8.82462284638309E-7</v>
          </cell>
          <cell r="I74">
            <v>1.457928162300169E-5</v>
          </cell>
          <cell r="J74">
            <v>3.4289833157660033E-5</v>
          </cell>
          <cell r="K74">
            <v>1.8716039202032373E-6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1.25927306750326E-8</v>
          </cell>
          <cell r="I75">
            <v>1.2834446104727399E-8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1.25927306750326E-8</v>
          </cell>
          <cell r="H76">
            <v>9.56017602194654E-9</v>
          </cell>
          <cell r="I76">
            <v>-2.2000933100734404E-8</v>
          </cell>
          <cell r="J76">
            <v>-4.14441422093284E-8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5.4666029686720585E-5</v>
          </cell>
          <cell r="F77">
            <v>9.2394822992949611E-5</v>
          </cell>
          <cell r="G77">
            <v>5.8263074626149942E-4</v>
          </cell>
          <cell r="H77">
            <v>1.0686887134850804E-3</v>
          </cell>
          <cell r="I77">
            <v>8.1819898270202274E-4</v>
          </cell>
          <cell r="J77">
            <v>1.8344360446445355E-3</v>
          </cell>
          <cell r="K77">
            <v>1.886014467147448E-3</v>
          </cell>
          <cell r="L77">
            <v>8.8506239941497072E-3</v>
          </cell>
          <cell r="M77">
            <v>9.2299928544511516E-3</v>
          </cell>
          <cell r="N77">
            <v>8.169865952807007E-3</v>
          </cell>
          <cell r="O77">
            <v>7.1872493117409808E-3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5.4666029686720579E-5</v>
          </cell>
          <cell r="F78">
            <v>9.2394822992949584E-5</v>
          </cell>
          <cell r="G78">
            <v>5.8263074626149942E-4</v>
          </cell>
          <cell r="H78">
            <v>1.0686887134850802E-3</v>
          </cell>
          <cell r="I78">
            <v>8.1819898270202274E-4</v>
          </cell>
          <cell r="J78">
            <v>1.8344360446445353E-3</v>
          </cell>
          <cell r="K78">
            <v>1.8860144671474478E-3</v>
          </cell>
          <cell r="L78">
            <v>8.8506239941497072E-3</v>
          </cell>
          <cell r="M78">
            <v>9.2299928544511498E-3</v>
          </cell>
          <cell r="N78">
            <v>8.169865952807007E-3</v>
          </cell>
          <cell r="O78">
            <v>7.18724931174098E-3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5.6643465442357175E-5</v>
          </cell>
          <cell r="F79">
            <v>9.8638287532362205E-5</v>
          </cell>
          <cell r="G79">
            <v>5.866957010424213E-4</v>
          </cell>
          <cell r="H79">
            <v>1.0714822920305843E-3</v>
          </cell>
          <cell r="I79">
            <v>8.2089742196963307E-4</v>
          </cell>
          <cell r="J79">
            <v>1.8370842608826559E-3</v>
          </cell>
          <cell r="K79">
            <v>1.8886351772260694E-3</v>
          </cell>
          <cell r="L79">
            <v>8.8539388554521019E-3</v>
          </cell>
          <cell r="M79">
            <v>9.2378191603386985E-3</v>
          </cell>
          <cell r="N79">
            <v>8.1742107736909788E-3</v>
          </cell>
          <cell r="O79">
            <v>7.1990887060946838E-3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5.6643465442357175E-5</v>
          </cell>
          <cell r="F80">
            <v>9.8638287532362205E-5</v>
          </cell>
          <cell r="G80">
            <v>5.866957010424213E-4</v>
          </cell>
          <cell r="H80">
            <v>1.0714822920305843E-3</v>
          </cell>
          <cell r="I80">
            <v>8.2089742196963307E-4</v>
          </cell>
          <cell r="J80">
            <v>1.8370842608826559E-3</v>
          </cell>
          <cell r="K80">
            <v>1.8886351772260694E-3</v>
          </cell>
          <cell r="L80">
            <v>8.8539388554521019E-3</v>
          </cell>
          <cell r="M80">
            <v>9.2378191603386985E-3</v>
          </cell>
          <cell r="N80">
            <v>8.1742107736909788E-3</v>
          </cell>
          <cell r="O80">
            <v>7.1990887060946838E-3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3.8244079513164802E-3</v>
          </cell>
          <cell r="F81">
            <v>3.9701744391120904E-3</v>
          </cell>
          <cell r="G81">
            <v>4.7761192019722901E-3</v>
          </cell>
          <cell r="H81">
            <v>4.4046269206530304E-3</v>
          </cell>
          <cell r="J81">
            <v>1.03798069414958E-2</v>
          </cell>
          <cell r="L81">
            <v>4.3954824888145803E-2</v>
          </cell>
          <cell r="M81">
            <v>9.3024481193214898E-3</v>
          </cell>
          <cell r="N81">
            <v>7.8298148531007108E-3</v>
          </cell>
          <cell r="O81">
            <v>1.3284433326998199E-2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3.8244079513164802E-3</v>
          </cell>
          <cell r="F82">
            <v>7.7929149492876057E-3</v>
          </cell>
          <cell r="G82">
            <v>1.2565222117924083E-2</v>
          </cell>
          <cell r="H82">
            <v>1.5099138094734971E-2</v>
          </cell>
          <cell r="I82">
            <v>9.0953035957763839E-3</v>
          </cell>
          <cell r="J82">
            <v>1.4776913653166286E-2</v>
          </cell>
          <cell r="K82">
            <v>1.0375418189774162E-2</v>
          </cell>
          <cell r="L82">
            <v>5.2944377703808304E-2</v>
          </cell>
          <cell r="M82">
            <v>5.3239738543606661E-2</v>
          </cell>
          <cell r="N82">
            <v>4.7103641683104401E-2</v>
          </cell>
          <cell r="O82">
            <v>3.0403135671930259E-2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6.5428919540773904</v>
          </cell>
          <cell r="E83">
            <v>17.92192133282586</v>
          </cell>
          <cell r="F83">
            <v>131.30953629359036</v>
          </cell>
          <cell r="G83">
            <v>343.4095907507367</v>
          </cell>
          <cell r="H83">
            <v>887.26435328389289</v>
          </cell>
          <cell r="I83">
            <v>562.45868339041704</v>
          </cell>
          <cell r="J83">
            <v>483.16318064541889</v>
          </cell>
          <cell r="K83">
            <v>142.05526405621214</v>
          </cell>
          <cell r="L83">
            <v>62.680713206561308</v>
          </cell>
          <cell r="M83">
            <v>0.3711147457416632</v>
          </cell>
          <cell r="N83">
            <v>0.32199311426926158</v>
          </cell>
          <cell r="O83">
            <v>0.17947837623810101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4.8365672448960194E-2</v>
          </cell>
          <cell r="E84">
            <v>0.13248052740643426</v>
          </cell>
          <cell r="F84">
            <v>0.97065243723655115</v>
          </cell>
          <cell r="G84">
            <v>2.5385159801899277</v>
          </cell>
          <cell r="H84">
            <v>6.5587415148777861</v>
          </cell>
          <cell r="I84">
            <v>4.4058219265442782</v>
          </cell>
          <cell r="J84">
            <v>3.9978569475514329</v>
          </cell>
          <cell r="K84">
            <v>1.2465880072819817</v>
          </cell>
          <cell r="L84">
            <v>0.58138929051893362</v>
          </cell>
          <cell r="M84">
            <v>3.6056902270764257E-3</v>
          </cell>
          <cell r="N84">
            <v>3.2669256034476703E-3</v>
          </cell>
          <cell r="O84">
            <v>1.8704060515515801E-3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8.8657072548474158E-2</v>
          </cell>
          <cell r="E85">
            <v>0.24284446250441563</v>
          </cell>
          <cell r="F85">
            <v>1.7792620093982443</v>
          </cell>
          <cell r="G85">
            <v>4.6532464871373485</v>
          </cell>
          <cell r="H85">
            <v>12.022552212518871</v>
          </cell>
          <cell r="I85">
            <v>7.6213913738538928</v>
          </cell>
          <cell r="J85">
            <v>6.546926567011103</v>
          </cell>
          <cell r="K85">
            <v>1.9248680766424404</v>
          </cell>
          <cell r="L85">
            <v>0.84933215727047873</v>
          </cell>
          <cell r="M85">
            <v>5.0286550913504549E-3</v>
          </cell>
          <cell r="N85">
            <v>4.3630503288517933E-3</v>
          </cell>
          <cell r="O85">
            <v>2.4319563175894494E-3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I86">
            <v>1.4268871978937272E-6</v>
          </cell>
          <cell r="J86">
            <v>1.5498638892633167E-6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I87">
            <v>1.748390671745668E-5</v>
          </cell>
          <cell r="J87">
            <v>1.7289344533802441E-5</v>
          </cell>
        </row>
        <row r="88">
          <cell r="A88" t="str">
            <v>T_B_u-FCLH2O-S4</v>
          </cell>
          <cell r="B88" t="str">
            <v>VAR_cap</v>
          </cell>
          <cell r="C88" t="str">
            <v>-</v>
          </cell>
          <cell r="I88">
            <v>-3.4081700558403298E-8</v>
          </cell>
          <cell r="J88">
            <v>-1.00458034543163E-8</v>
          </cell>
        </row>
        <row r="89">
          <cell r="A89" t="str">
            <v>T-PHEV-STG_S2</v>
          </cell>
          <cell r="B89" t="str">
            <v>VAR_fout</v>
          </cell>
          <cell r="C89" t="str">
            <v>T-ELC-car-PlgSTGAUXout_S2</v>
          </cell>
          <cell r="D89">
            <v>7.6129980554784208E-4</v>
          </cell>
          <cell r="E89">
            <v>6.4606017359891763E-4</v>
          </cell>
          <cell r="F89">
            <v>1.2565210128045617E-3</v>
          </cell>
          <cell r="G89">
            <v>1.8524441251799621E-3</v>
          </cell>
          <cell r="H89">
            <v>3.0587522142268174E-3</v>
          </cell>
          <cell r="I89">
            <v>2.6874443769043816E-3</v>
          </cell>
          <cell r="J89">
            <v>3.4670542026830195E-3</v>
          </cell>
          <cell r="K89">
            <v>5.3009790934557439E-3</v>
          </cell>
          <cell r="L89">
            <v>6.2895106213288433E-3</v>
          </cell>
          <cell r="M89">
            <v>7.2552031251016625E-3</v>
          </cell>
          <cell r="N89">
            <v>7.3554314733071478E-3</v>
          </cell>
          <cell r="O89">
            <v>9.3201555227584321E-3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T-ELC-car-PlgSTGOut_S2</v>
          </cell>
          <cell r="D90">
            <v>7.6129980554784208E-4</v>
          </cell>
          <cell r="E90">
            <v>6.4606017359891763E-4</v>
          </cell>
          <cell r="F90">
            <v>1.2565210128045615E-3</v>
          </cell>
          <cell r="G90">
            <v>1.8524441251799616E-3</v>
          </cell>
          <cell r="H90">
            <v>3.0587522142268156E-3</v>
          </cell>
          <cell r="I90">
            <v>2.6874443769043816E-3</v>
          </cell>
          <cell r="J90">
            <v>3.4670542026830195E-3</v>
          </cell>
          <cell r="K90">
            <v>5.3009790934557439E-3</v>
          </cell>
          <cell r="L90">
            <v>6.2895106213288433E-3</v>
          </cell>
          <cell r="M90">
            <v>7.2552031251016617E-3</v>
          </cell>
          <cell r="N90">
            <v>7.3554314733071478E-3</v>
          </cell>
          <cell r="O90">
            <v>9.3201555227584321E-3</v>
          </cell>
        </row>
        <row r="91">
          <cell r="A91" t="str">
            <v>T-PHEV-STG_S2</v>
          </cell>
          <cell r="B91" t="str">
            <v>VAR_fin</v>
          </cell>
          <cell r="C91" t="str">
            <v>T-ELC-car-PlgSTGAUXin_S2</v>
          </cell>
          <cell r="D91">
            <v>7.6274899701083202E-4</v>
          </cell>
          <cell r="E91">
            <v>6.4941307201062885E-4</v>
          </cell>
          <cell r="F91">
            <v>1.2627209534410797E-3</v>
          </cell>
          <cell r="G91">
            <v>1.8586335762879151E-3</v>
          </cell>
          <cell r="H91">
            <v>3.0655383211805466E-3</v>
          </cell>
          <cell r="I91">
            <v>2.6912876260008728E-3</v>
          </cell>
          <cell r="J91">
            <v>3.4744214040415191E-3</v>
          </cell>
          <cell r="K91">
            <v>5.3049780668734895E-3</v>
          </cell>
          <cell r="L91">
            <v>6.2925226204801473E-3</v>
          </cell>
          <cell r="M91">
            <v>7.2591994819566023E-3</v>
          </cell>
          <cell r="N91">
            <v>7.3569877013368928E-3</v>
          </cell>
          <cell r="O91">
            <v>9.3244498410942605E-3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T-ELC-car-PlgSTGin_S2</v>
          </cell>
          <cell r="D92">
            <v>7.6274899701083202E-4</v>
          </cell>
          <cell r="E92">
            <v>6.4941307201062885E-4</v>
          </cell>
          <cell r="F92">
            <v>1.2627209534410797E-3</v>
          </cell>
          <cell r="G92">
            <v>1.8586335762879151E-3</v>
          </cell>
          <cell r="H92">
            <v>3.0655383211805466E-3</v>
          </cell>
          <cell r="I92">
            <v>2.6912876260008728E-3</v>
          </cell>
          <cell r="J92">
            <v>3.4744214040415191E-3</v>
          </cell>
          <cell r="K92">
            <v>5.3049780668734895E-3</v>
          </cell>
          <cell r="L92">
            <v>6.2925226204801473E-3</v>
          </cell>
          <cell r="M92">
            <v>7.2591994819566023E-3</v>
          </cell>
          <cell r="N92">
            <v>7.3569877013368928E-3</v>
          </cell>
          <cell r="O92">
            <v>9.3244498410942605E-3</v>
          </cell>
        </row>
        <row r="93">
          <cell r="A93" t="str">
            <v>T-PHEV-STG_S2</v>
          </cell>
          <cell r="B93" t="str">
            <v>VAR_ncap</v>
          </cell>
          <cell r="C93" t="str">
            <v>-</v>
          </cell>
          <cell r="D93">
            <v>1.59616233621531E-2</v>
          </cell>
          <cell r="E93">
            <v>1.52999598013892E-2</v>
          </cell>
          <cell r="F93">
            <v>1.8265370145135601E-2</v>
          </cell>
          <cell r="G93">
            <v>1.6841267453224701E-2</v>
          </cell>
          <cell r="H93">
            <v>1.36844980668374E-2</v>
          </cell>
          <cell r="I93">
            <v>1.7194512152347501E-2</v>
          </cell>
          <cell r="J93">
            <v>1.5454665816896199E-2</v>
          </cell>
          <cell r="K93">
            <v>2.2554301188470498E-2</v>
          </cell>
          <cell r="L93">
            <v>1.8085873679093999E-2</v>
          </cell>
          <cell r="M93">
            <v>2.23806230038321E-2</v>
          </cell>
          <cell r="N93">
            <v>2.21469876995849E-2</v>
          </cell>
          <cell r="O93">
            <v>3.6364206914526E-2</v>
          </cell>
        </row>
        <row r="94">
          <cell r="A94" t="str">
            <v>T-PHEV-STG_S2</v>
          </cell>
          <cell r="B94" t="str">
            <v>VAR_cap</v>
          </cell>
          <cell r="C94" t="str">
            <v>-</v>
          </cell>
          <cell r="D94">
            <v>1.59616233621531E-2</v>
          </cell>
          <cell r="E94">
            <v>3.1257662931122594E-2</v>
          </cell>
          <cell r="F94">
            <v>4.9512870079368346E-2</v>
          </cell>
          <cell r="G94">
            <v>6.6336872238312708E-2</v>
          </cell>
          <cell r="H94">
            <v>6.0725579526139717E-2</v>
          </cell>
          <cell r="I94">
            <v>4.831511452875957E-2</v>
          </cell>
          <cell r="J94">
            <v>4.6303359436685204E-2</v>
          </cell>
          <cell r="K94">
            <v>5.517566813445253E-2</v>
          </cell>
          <cell r="L94">
            <v>5.6648933149918826E-2</v>
          </cell>
          <cell r="M94">
            <v>6.2987143830660425E-2</v>
          </cell>
          <cell r="N94">
            <v>6.0833739652099331E-2</v>
          </cell>
          <cell r="O94">
            <v>8.086197923177843E-2</v>
          </cell>
        </row>
        <row r="95">
          <cell r="A95" t="str">
            <v>T-Plg-GSL-mix_S4</v>
          </cell>
          <cell r="B95" t="str">
            <v>VAR_fout</v>
          </cell>
          <cell r="C95" t="str">
            <v>CO2_T</v>
          </cell>
          <cell r="D95">
            <v>12.7206897761242</v>
          </cell>
          <cell r="E95">
            <v>22.516255211371998</v>
          </cell>
          <cell r="F95">
            <v>21.553305927212698</v>
          </cell>
          <cell r="G95">
            <v>16.37990126649694</v>
          </cell>
          <cell r="H95">
            <v>2.79409197378788</v>
          </cell>
          <cell r="I95">
            <v>0.29713421569801207</v>
          </cell>
          <cell r="J95">
            <v>0.1833966716364776</v>
          </cell>
          <cell r="K95">
            <v>7.5193361491263599E-2</v>
          </cell>
          <cell r="L95">
            <v>37.71782382971984</v>
          </cell>
          <cell r="M95">
            <v>99.298863064927986</v>
          </cell>
          <cell r="N95">
            <v>90.566474813239822</v>
          </cell>
          <cell r="O95">
            <v>76.865815962432194</v>
          </cell>
        </row>
        <row r="96">
          <cell r="A96" t="str">
            <v>T-Plg-GSL-mix_S4</v>
          </cell>
          <cell r="B96" t="str">
            <v>VAR_fout</v>
          </cell>
          <cell r="C96" t="str">
            <v>T-PEVmix-ELC_GSL_S4</v>
          </cell>
          <cell r="D96">
            <v>8.958876456520419E-2</v>
          </cell>
          <cell r="E96">
            <v>0.15857658055680265</v>
          </cell>
          <cell r="F96">
            <v>0.15179475989887695</v>
          </cell>
          <cell r="G96">
            <v>0.11535971271933604</v>
          </cell>
          <cell r="H96">
            <v>1.9678119065763142E-2</v>
          </cell>
          <cell r="I96">
            <v>2.1843250209990254E-3</v>
          </cell>
          <cell r="J96">
            <v>1.4195121450422405E-3</v>
          </cell>
          <cell r="K96">
            <v>6.1074856855753779E-4</v>
          </cell>
          <cell r="L96">
            <v>0.32916097859058396</v>
          </cell>
          <cell r="M96">
            <v>0.9165281195198135</v>
          </cell>
          <cell r="N96">
            <v>0.88129219732918729</v>
          </cell>
          <cell r="O96">
            <v>0.74809864737813503</v>
          </cell>
        </row>
        <row r="97">
          <cell r="A97" t="str">
            <v>T-Plg-GSL-mix_S4</v>
          </cell>
          <cell r="B97" t="str">
            <v>VAR_fin</v>
          </cell>
          <cell r="C97" t="str">
            <v>TGSL</v>
          </cell>
          <cell r="D97">
            <v>0.17236707013718469</v>
          </cell>
          <cell r="E97">
            <v>0.30509830909718122</v>
          </cell>
          <cell r="F97">
            <v>0.29205021581589008</v>
          </cell>
          <cell r="G97">
            <v>0.22194988165985019</v>
          </cell>
          <cell r="H97">
            <v>3.7860324848074244E-2</v>
          </cell>
          <cell r="I97">
            <v>4.0262088847969101E-3</v>
          </cell>
          <cell r="J97">
            <v>2.4850497511717845E-3</v>
          </cell>
          <cell r="K97">
            <v>1.0188802370089938E-3</v>
          </cell>
          <cell r="L97">
            <v>0.51108162370894139</v>
          </cell>
          <cell r="M97">
            <v>1.3455130496602712</v>
          </cell>
          <cell r="N97">
            <v>1.2271880055994577</v>
          </cell>
          <cell r="O97">
            <v>1.0415422217131742</v>
          </cell>
        </row>
        <row r="98">
          <cell r="A98" t="str">
            <v>T-PHEV-STG_S3</v>
          </cell>
          <cell r="B98" t="str">
            <v>VAR_fout</v>
          </cell>
          <cell r="C98" t="str">
            <v>T-ELC-car-PlgSTGAUXout_S3</v>
          </cell>
          <cell r="E98">
            <v>7.1243169669498285E-2</v>
          </cell>
          <cell r="F98">
            <v>0.29888779972708407</v>
          </cell>
          <cell r="G98">
            <v>2.0222036791601394</v>
          </cell>
          <cell r="H98">
            <v>3.9633096758180906</v>
          </cell>
          <cell r="I98">
            <v>3.4578764331473715</v>
          </cell>
          <cell r="J98">
            <v>3.8077746877947702</v>
          </cell>
          <cell r="K98">
            <v>1.8209848917801124</v>
          </cell>
          <cell r="L98">
            <v>1.2959453734809925</v>
          </cell>
          <cell r="M98">
            <v>1.1061035463278329E-2</v>
          </cell>
          <cell r="N98">
            <v>1.0031315181672456E-2</v>
          </cell>
          <cell r="O98">
            <v>6.128709723127606E-3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T-ELC-car-PlgSTGOut_S3</v>
          </cell>
          <cell r="E99">
            <v>7.1243169669498285E-2</v>
          </cell>
          <cell r="F99">
            <v>0.29888779972708396</v>
          </cell>
          <cell r="G99">
            <v>2.0222036791601394</v>
          </cell>
          <cell r="H99">
            <v>3.9633096758180906</v>
          </cell>
          <cell r="I99">
            <v>3.4578764331473706</v>
          </cell>
          <cell r="J99">
            <v>3.8077746877947694</v>
          </cell>
          <cell r="K99">
            <v>1.8209848917801124</v>
          </cell>
          <cell r="L99">
            <v>1.2959453734809925</v>
          </cell>
          <cell r="M99">
            <v>1.1061035463278327E-2</v>
          </cell>
          <cell r="N99">
            <v>1.0031315181672454E-2</v>
          </cell>
          <cell r="O99">
            <v>6.1287097231276051E-3</v>
          </cell>
        </row>
        <row r="100">
          <cell r="A100" t="str">
            <v>T-PHEV-STG_S3</v>
          </cell>
          <cell r="B100" t="str">
            <v>VAR_fin</v>
          </cell>
          <cell r="C100" t="str">
            <v>T-ELC-car-PlgSTGAUXin_S3</v>
          </cell>
          <cell r="E100">
            <v>7.1251933851849941E-2</v>
          </cell>
          <cell r="F100">
            <v>0.29892406948599687</v>
          </cell>
          <cell r="G100">
            <v>2.0224099848425174</v>
          </cell>
          <cell r="H100">
            <v>3.9637085637463856</v>
          </cell>
          <cell r="I100">
            <v>3.4582241699820679</v>
          </cell>
          <cell r="J100">
            <v>3.8081579564350592</v>
          </cell>
          <cell r="K100">
            <v>1.8211684911983894</v>
          </cell>
          <cell r="L100">
            <v>1.2960764411439998</v>
          </cell>
          <cell r="M100">
            <v>1.1066941728044961E-2</v>
          </cell>
          <cell r="N100">
            <v>1.0032809028111173E-2</v>
          </cell>
          <cell r="O100">
            <v>6.1365650613558935E-3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T-ELC-car-PlgSTGin_S3</v>
          </cell>
          <cell r="E101">
            <v>7.1251933851849941E-2</v>
          </cell>
          <cell r="F101">
            <v>0.29892406948599687</v>
          </cell>
          <cell r="G101">
            <v>2.0224099848425174</v>
          </cell>
          <cell r="H101">
            <v>3.9637085637463856</v>
          </cell>
          <cell r="I101">
            <v>3.4582241699820679</v>
          </cell>
          <cell r="J101">
            <v>3.8081579564350592</v>
          </cell>
          <cell r="K101">
            <v>1.8211684911983894</v>
          </cell>
          <cell r="L101">
            <v>1.2960764411439998</v>
          </cell>
          <cell r="M101">
            <v>1.1066941728044961E-2</v>
          </cell>
          <cell r="N101">
            <v>1.0032809028111173E-2</v>
          </cell>
          <cell r="O101">
            <v>6.1365650613558935E-3</v>
          </cell>
        </row>
        <row r="102">
          <cell r="A102" t="str">
            <v>T-PHEV-STG_S3</v>
          </cell>
          <cell r="B102" t="str">
            <v>VAR_ncap</v>
          </cell>
          <cell r="C102" t="str">
            <v>-</v>
          </cell>
          <cell r="E102">
            <v>2.9420184301918302</v>
          </cell>
          <cell r="F102">
            <v>9.7051244084141892</v>
          </cell>
          <cell r="G102">
            <v>44.834237106750102</v>
          </cell>
          <cell r="H102">
            <v>60.089475483514697</v>
          </cell>
          <cell r="J102">
            <v>35.623522362600397</v>
          </cell>
          <cell r="L102">
            <v>6.7678533912870695E-2</v>
          </cell>
          <cell r="M102">
            <v>1.69026728761041E-2</v>
          </cell>
          <cell r="N102">
            <v>1.35846966422833E-2</v>
          </cell>
          <cell r="O102">
            <v>1.33112442242559E-2</v>
          </cell>
        </row>
        <row r="103">
          <cell r="A103" t="str">
            <v>T-PHEV-STG_S3</v>
          </cell>
          <cell r="B103" t="str">
            <v>VAR_cap</v>
          </cell>
          <cell r="C103" t="str">
            <v>-</v>
          </cell>
          <cell r="E103">
            <v>2.9420184301918302</v>
          </cell>
          <cell r="F103">
            <v>12.645687888316466</v>
          </cell>
          <cell r="G103">
            <v>57.470094694539569</v>
          </cell>
          <cell r="H103">
            <v>108.22648405465934</v>
          </cell>
          <cell r="I103">
            <v>62.812242540938406</v>
          </cell>
          <cell r="J103">
            <v>63.617363322111302</v>
          </cell>
          <cell r="K103">
            <v>33.032399255434065</v>
          </cell>
          <cell r="L103">
            <v>26.496942629707899</v>
          </cell>
          <cell r="M103">
            <v>8.4555723100754585E-2</v>
          </cell>
          <cell r="N103">
            <v>7.6638642240278929E-2</v>
          </cell>
          <cell r="O103">
            <v>4.3779560142310048E-2</v>
          </cell>
        </row>
        <row r="104">
          <cell r="A104" t="str">
            <v>TFLGV-HYBDSL</v>
          </cell>
          <cell r="B104" t="str">
            <v>VAR_fout</v>
          </cell>
          <cell r="C104" t="str">
            <v>CO2_T</v>
          </cell>
          <cell r="E104">
            <v>31.612413942605901</v>
          </cell>
          <cell r="F104">
            <v>143.81478743705588</v>
          </cell>
          <cell r="G104">
            <v>234.19341048274879</v>
          </cell>
          <cell r="H104">
            <v>201.91310183385599</v>
          </cell>
          <cell r="I104">
            <v>8.1490495897550402E-3</v>
          </cell>
        </row>
        <row r="105">
          <cell r="A105" t="str">
            <v>TFLGV-HYBDSL</v>
          </cell>
          <cell r="B105" t="str">
            <v>VAR_fout</v>
          </cell>
          <cell r="C105" t="str">
            <v>TFLGV</v>
          </cell>
          <cell r="E105">
            <v>0.19871726971458994</v>
          </cell>
          <cell r="F105">
            <v>0.90402719501148188</v>
          </cell>
          <cell r="G105">
            <v>1.4721518957955195</v>
          </cell>
          <cell r="H105">
            <v>1.26923620539939</v>
          </cell>
          <cell r="I105">
            <v>5.1225347364644581E-5</v>
          </cell>
        </row>
        <row r="106">
          <cell r="A106" t="str">
            <v>TFLGV-HYBDSL</v>
          </cell>
          <cell r="B106" t="str">
            <v>VAR_fin</v>
          </cell>
          <cell r="C106" t="str">
            <v>TDSL</v>
          </cell>
          <cell r="E106">
            <v>0.43127440576542875</v>
          </cell>
          <cell r="F106">
            <v>1.9620025571221853</v>
          </cell>
          <cell r="G106">
            <v>3.1949987787550933</v>
          </cell>
          <cell r="H106">
            <v>2.7546125761781211</v>
          </cell>
          <cell r="I106">
            <v>1.1117393710443442E-4</v>
          </cell>
        </row>
        <row r="107">
          <cell r="A107" t="str">
            <v>TFLGV-HYBDSL</v>
          </cell>
          <cell r="B107" t="str">
            <v>VAR_ncap</v>
          </cell>
          <cell r="C107" t="str">
            <v>-</v>
          </cell>
          <cell r="E107">
            <v>1.38520712237525E-2</v>
          </cell>
          <cell r="F107">
            <v>4.9179016742895799E-2</v>
          </cell>
          <cell r="G107">
            <v>6.7014032400979306E-2</v>
          </cell>
        </row>
        <row r="108">
          <cell r="A108" t="str">
            <v>TFLGV-HYBDSL</v>
          </cell>
          <cell r="B108" t="str">
            <v>VAR_cap</v>
          </cell>
          <cell r="C108" t="str">
            <v>-</v>
          </cell>
          <cell r="E108">
            <v>1.38520712237525E-2</v>
          </cell>
          <cell r="F108">
            <v>6.3031087966648303E-2</v>
          </cell>
          <cell r="G108">
            <v>0.12820978425510099</v>
          </cell>
          <cell r="H108">
            <v>9.221059114029076E-2</v>
          </cell>
          <cell r="I108">
            <v>3.9875190018003048E-6</v>
          </cell>
        </row>
        <row r="109">
          <cell r="A109" t="str">
            <v>TFHGV-FCLH2O</v>
          </cell>
          <cell r="B109" t="str">
            <v>VAR_fout</v>
          </cell>
          <cell r="C109" t="str">
            <v>TFHGV</v>
          </cell>
          <cell r="D109">
            <v>4.369476488852503E-4</v>
          </cell>
          <cell r="E109">
            <v>1.5352206864488392E-4</v>
          </cell>
          <cell r="F109">
            <v>1.5293037112002806E-4</v>
          </cell>
          <cell r="G109">
            <v>2.6298451460933654E-5</v>
          </cell>
          <cell r="H109">
            <v>2.6692670620826863E-5</v>
          </cell>
          <cell r="I109">
            <v>2.6857761784580289E-5</v>
          </cell>
          <cell r="J109">
            <v>2.5285812621656193E-5</v>
          </cell>
          <cell r="K109">
            <v>2.3373453685201401E-5</v>
          </cell>
          <cell r="L109">
            <v>2.1803976091367663E-5</v>
          </cell>
          <cell r="M109">
            <v>2.0545950093129351E-5</v>
          </cell>
          <cell r="N109">
            <v>2.1193052509177438E-5</v>
          </cell>
          <cell r="O109">
            <v>2.8988643503424047E-5</v>
          </cell>
        </row>
        <row r="110">
          <cell r="A110" t="str">
            <v>TFHGV-FCLH2O</v>
          </cell>
          <cell r="B110" t="str">
            <v>VAR_fin</v>
          </cell>
          <cell r="C110" t="str">
            <v>TH2O</v>
          </cell>
          <cell r="D110">
            <v>2.5045903163015142E-3</v>
          </cell>
          <cell r="E110">
            <v>8.7668802541299455E-4</v>
          </cell>
          <cell r="F110">
            <v>8.7229632051873574E-4</v>
          </cell>
          <cell r="G110">
            <v>1.4678831260724564E-4</v>
          </cell>
          <cell r="H110">
            <v>1.3737200347107027E-4</v>
          </cell>
          <cell r="I110">
            <v>1.3482723964847195E-4</v>
          </cell>
          <cell r="J110">
            <v>1.2105616774217177E-4</v>
          </cell>
          <cell r="K110">
            <v>1.0876437075744831E-4</v>
          </cell>
          <cell r="L110">
            <v>9.9602553166312357E-5</v>
          </cell>
          <cell r="M110">
            <v>9.3855775567168716E-5</v>
          </cell>
          <cell r="N110">
            <v>9.6811798474568574E-5</v>
          </cell>
          <cell r="O110">
            <v>1.3242276975859401E-4</v>
          </cell>
        </row>
        <row r="111">
          <cell r="A111" t="str">
            <v>TFHGV-FCLH2O</v>
          </cell>
          <cell r="B111" t="str">
            <v>VAR_ncap</v>
          </cell>
          <cell r="C111" t="str">
            <v>-</v>
          </cell>
          <cell r="E111">
            <v>1.5280462544563601E-7</v>
          </cell>
          <cell r="F111">
            <v>1.2715416825065799E-7</v>
          </cell>
          <cell r="G111">
            <v>1.5624327421114E-7</v>
          </cell>
          <cell r="H111">
            <v>5.1377299406045098E-7</v>
          </cell>
          <cell r="I111">
            <v>2.8818820090572902E-7</v>
          </cell>
          <cell r="J111">
            <v>3.7278437298707397E-7</v>
          </cell>
          <cell r="K111">
            <v>2.4431279776463901E-7</v>
          </cell>
          <cell r="L111">
            <v>2.8766046525211302E-7</v>
          </cell>
          <cell r="M111">
            <v>3.7633549974240402E-7</v>
          </cell>
          <cell r="N111">
            <v>2.4939349487163598E-7</v>
          </cell>
          <cell r="O111">
            <v>4.4494297634400698E-7</v>
          </cell>
        </row>
        <row r="112">
          <cell r="A112" t="str">
            <v>TFHGV-FCLH2O</v>
          </cell>
          <cell r="B112" t="str">
            <v>VAR_cap</v>
          </cell>
          <cell r="C112" t="str">
            <v>-</v>
          </cell>
          <cell r="D112">
            <v>1.045073391730954E-5</v>
          </cell>
          <cell r="E112">
            <v>3.0342097781856385E-6</v>
          </cell>
          <cell r="F112">
            <v>3.1551844875451945E-6</v>
          </cell>
          <cell r="G112">
            <v>5.622839799144967E-7</v>
          </cell>
          <cell r="H112">
            <v>5.5429226787233301E-7</v>
          </cell>
          <cell r="I112">
            <v>5.3267283108154197E-7</v>
          </cell>
          <cell r="J112">
            <v>5.2221312408987699E-7</v>
          </cell>
          <cell r="K112">
            <v>4.9589111653436805E-7</v>
          </cell>
          <cell r="L112">
            <v>4.6642334680822802E-7</v>
          </cell>
          <cell r="M112">
            <v>4.5093578711639101E-7</v>
          </cell>
          <cell r="N112">
            <v>4.5070795827761589E-7</v>
          </cell>
          <cell r="O112">
            <v>6.1324937730488801E-7</v>
          </cell>
        </row>
        <row r="113">
          <cell r="A113" t="str">
            <v>T-PHEV-STG_S4</v>
          </cell>
          <cell r="B113" t="str">
            <v>VAR_fout</v>
          </cell>
          <cell r="C113" t="str">
            <v>T-ELC-car-PlgSTGAUXout_S4</v>
          </cell>
          <cell r="E113">
            <v>5.0368836332266098E-4</v>
          </cell>
          <cell r="F113">
            <v>1.4474402202554963E-3</v>
          </cell>
          <cell r="G113">
            <v>1.0807604200751587E-2</v>
          </cell>
          <cell r="H113">
            <v>1.2198030111213043E-2</v>
          </cell>
          <cell r="I113">
            <v>9.4799089581006583E-3</v>
          </cell>
          <cell r="J113">
            <v>1.1773351140369405E-2</v>
          </cell>
          <cell r="K113">
            <v>1.022086551547647E-2</v>
          </cell>
          <cell r="L113">
            <v>0.75036751777828259</v>
          </cell>
          <cell r="M113">
            <v>1.74876232411181</v>
          </cell>
          <cell r="N113">
            <v>1.7133151161612188</v>
          </cell>
          <cell r="O113">
            <v>1.6012188378766086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T-ELC-car-PlgSTGOut_S4</v>
          </cell>
          <cell r="E114">
            <v>5.0368836332266088E-4</v>
          </cell>
          <cell r="F114">
            <v>1.4474402202554963E-3</v>
          </cell>
          <cell r="G114">
            <v>1.0807604200751586E-2</v>
          </cell>
          <cell r="H114">
            <v>1.2198030111213041E-2</v>
          </cell>
          <cell r="I114">
            <v>9.4799089581006565E-3</v>
          </cell>
          <cell r="J114">
            <v>1.1773351140369405E-2</v>
          </cell>
          <cell r="K114">
            <v>1.0220865515476468E-2</v>
          </cell>
          <cell r="L114">
            <v>0.75036751777828237</v>
          </cell>
          <cell r="M114">
            <v>1.74876232411181</v>
          </cell>
          <cell r="N114">
            <v>1.7133151161612188</v>
          </cell>
          <cell r="O114">
            <v>1.6012188378766086</v>
          </cell>
        </row>
        <row r="115">
          <cell r="A115" t="str">
            <v>T-PHEV-STG_S4</v>
          </cell>
          <cell r="B115" t="str">
            <v>VAR_fin</v>
          </cell>
          <cell r="C115" t="str">
            <v>T-ELC-car-PlgSTGAUXin_S4</v>
          </cell>
          <cell r="E115">
            <v>5.053505915309205E-4</v>
          </cell>
          <cell r="F115">
            <v>1.4541673912695156E-3</v>
          </cell>
          <cell r="G115">
            <v>1.0812761842937986E-2</v>
          </cell>
          <cell r="H115">
            <v>1.2201773197003673E-2</v>
          </cell>
          <cell r="I115">
            <v>9.4829806032007084E-3</v>
          </cell>
          <cell r="J115">
            <v>1.1776958303610158E-2</v>
          </cell>
          <cell r="K115">
            <v>1.0223707894060274E-2</v>
          </cell>
          <cell r="L115">
            <v>0.75044405724180707</v>
          </cell>
          <cell r="M115">
            <v>1.7489424723822036</v>
          </cell>
          <cell r="N115">
            <v>1.713486967101933</v>
          </cell>
          <cell r="O115">
            <v>1.6013863583555517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T-ELC-car-PlgSTGin_S4</v>
          </cell>
          <cell r="E116">
            <v>5.053505915309205E-4</v>
          </cell>
          <cell r="F116">
            <v>1.4541673912695156E-3</v>
          </cell>
          <cell r="G116">
            <v>1.0812761842937986E-2</v>
          </cell>
          <cell r="H116">
            <v>1.2201773197003673E-2</v>
          </cell>
          <cell r="I116">
            <v>9.4829806032007084E-3</v>
          </cell>
          <cell r="J116">
            <v>1.1776958303610158E-2</v>
          </cell>
          <cell r="K116">
            <v>1.0223707894060274E-2</v>
          </cell>
          <cell r="L116">
            <v>0.75044405724180707</v>
          </cell>
          <cell r="M116">
            <v>1.7489424723822036</v>
          </cell>
          <cell r="N116">
            <v>1.713486967101933</v>
          </cell>
          <cell r="O116">
            <v>1.6013863583555517</v>
          </cell>
        </row>
        <row r="117">
          <cell r="A117" t="str">
            <v>T-PHEV-STG_S4</v>
          </cell>
          <cell r="B117" t="str">
            <v>VAR_ncap</v>
          </cell>
          <cell r="C117" t="str">
            <v>-</v>
          </cell>
          <cell r="E117">
            <v>1.87566517940898E-2</v>
          </cell>
          <cell r="F117">
            <v>2.1918622228282499E-2</v>
          </cell>
          <cell r="G117">
            <v>0.20823039508052699</v>
          </cell>
          <cell r="H117">
            <v>2.4952646680865002E-2</v>
          </cell>
          <cell r="J117">
            <v>9.8563258759022998E-2</v>
          </cell>
          <cell r="L117">
            <v>12.538550060885299</v>
          </cell>
          <cell r="M117">
            <v>23.061235048848701</v>
          </cell>
          <cell r="N117">
            <v>2.6125492382290698</v>
          </cell>
          <cell r="O117">
            <v>4.8719211507731597</v>
          </cell>
        </row>
        <row r="118">
          <cell r="A118" t="str">
            <v>T-PHEV-STG_S4</v>
          </cell>
          <cell r="B118" t="str">
            <v>VAR_cap</v>
          </cell>
          <cell r="C118" t="str">
            <v>-</v>
          </cell>
          <cell r="E118">
            <v>1.87566517940898E-2</v>
          </cell>
          <cell r="F118">
            <v>4.0672093071953887E-2</v>
          </cell>
          <cell r="G118">
            <v>0.24889206762176508</v>
          </cell>
          <cell r="H118">
            <v>0.26466172071981148</v>
          </cell>
          <cell r="I118">
            <v>0.19792799264623875</v>
          </cell>
          <cell r="J118">
            <v>0.12345719049684779</v>
          </cell>
          <cell r="K118">
            <v>9.8518825567946999E-2</v>
          </cell>
          <cell r="L118">
            <v>12.623886981216167</v>
          </cell>
          <cell r="M118">
            <v>35.572585065243864</v>
          </cell>
          <cell r="N118">
            <v>34.182300121928357</v>
          </cell>
          <cell r="O118">
            <v>30.545603052000978</v>
          </cell>
        </row>
        <row r="119">
          <cell r="A119" t="str">
            <v>TFLGV-ICEGSLExt</v>
          </cell>
          <cell r="B119" t="str">
            <v>VAR_fout</v>
          </cell>
          <cell r="C119" t="str">
            <v>CO2_T</v>
          </cell>
          <cell r="D119">
            <v>53.249186579308301</v>
          </cell>
          <cell r="E119">
            <v>109.891174465883</v>
          </cell>
          <cell r="F119">
            <v>40.028053622352502</v>
          </cell>
          <cell r="G119">
            <v>19.996004037172899</v>
          </cell>
        </row>
        <row r="120">
          <cell r="A120" t="str">
            <v>TFLGV-ICEGSLExt</v>
          </cell>
          <cell r="B120" t="str">
            <v>VAR_fout</v>
          </cell>
          <cell r="C120" t="str">
            <v>TFLGV</v>
          </cell>
          <cell r="D120">
            <v>0.200285672050419</v>
          </cell>
          <cell r="E120">
            <v>0.41718492912991673</v>
          </cell>
          <cell r="F120">
            <v>0.15406514013456513</v>
          </cell>
          <cell r="G120">
            <v>7.6963201688079408E-2</v>
          </cell>
        </row>
        <row r="121">
          <cell r="A121" t="str">
            <v>TFLGV-ICEGSLExt</v>
          </cell>
          <cell r="B121" t="str">
            <v>VAR_fin</v>
          </cell>
          <cell r="C121" t="str">
            <v>TGSL</v>
          </cell>
          <cell r="D121">
            <v>0.72153369348656227</v>
          </cell>
          <cell r="E121">
            <v>1.4890403044157656</v>
          </cell>
          <cell r="F121">
            <v>0.5423855504383801</v>
          </cell>
          <cell r="G121">
            <v>0.27094856418933433</v>
          </cell>
        </row>
        <row r="122">
          <cell r="A122" t="str">
            <v>TFLGV-ICEGSLExt</v>
          </cell>
          <cell r="B122" t="str">
            <v>VAR_cap</v>
          </cell>
          <cell r="C122" t="str">
            <v>-</v>
          </cell>
          <cell r="D122">
            <v>3.9826817319528661E-2</v>
          </cell>
          <cell r="E122">
            <v>3.98250666666667E-2</v>
          </cell>
          <cell r="F122">
            <v>3.063465586660067E-2</v>
          </cell>
          <cell r="G122">
            <v>1.5317333333333299E-2</v>
          </cell>
        </row>
        <row r="123">
          <cell r="A123" t="str">
            <v>TFRLFELCEXT</v>
          </cell>
          <cell r="B123" t="str">
            <v>VAR_fout</v>
          </cell>
          <cell r="C123" t="str">
            <v>TFRLF</v>
          </cell>
          <cell r="D123">
            <v>2.5094615843391961E-2</v>
          </cell>
          <cell r="E123">
            <v>2.7687062454694173E-2</v>
          </cell>
          <cell r="F123">
            <v>2.9170610630017121E-2</v>
          </cell>
          <cell r="G123">
            <v>3.1643290839978105E-2</v>
          </cell>
          <cell r="H123">
            <v>3.3097303438039405E-2</v>
          </cell>
          <cell r="I123">
            <v>3.3877812108913941E-2</v>
          </cell>
          <cell r="J123">
            <v>3.5148979645360678E-2</v>
          </cell>
          <cell r="K123">
            <v>3.6420061171264867E-2</v>
          </cell>
          <cell r="L123">
            <v>3.6997792232593286E-2</v>
          </cell>
          <cell r="M123">
            <v>3.7871229322119448E-2</v>
          </cell>
          <cell r="N123">
            <v>3.8120588730139092E-2</v>
          </cell>
          <cell r="O123">
            <v>3.8610081238513366E-2</v>
          </cell>
        </row>
        <row r="124">
          <cell r="A124" t="str">
            <v>TFRLFELCEXT</v>
          </cell>
          <cell r="B124" t="str">
            <v>VAR_fin</v>
          </cell>
          <cell r="C124" t="str">
            <v>TELC</v>
          </cell>
          <cell r="D124">
            <v>1.5023088745150541</v>
          </cell>
          <cell r="E124">
            <v>1.657507725741594</v>
          </cell>
          <cell r="F124">
            <v>1.7463215017111993</v>
          </cell>
          <cell r="G124">
            <v>1.8943504433154323</v>
          </cell>
          <cell r="H124">
            <v>1.9813960487694564</v>
          </cell>
          <cell r="I124">
            <v>2.0281218129815231</v>
          </cell>
          <cell r="J124">
            <v>2.1042212553048119</v>
          </cell>
          <cell r="K124">
            <v>2.1803155485394647</v>
          </cell>
          <cell r="L124">
            <v>2.2149018719935967</v>
          </cell>
          <cell r="M124">
            <v>2.2671908689288189</v>
          </cell>
          <cell r="N124">
            <v>2.2821189656149614</v>
          </cell>
          <cell r="O124">
            <v>2.3114228188370474</v>
          </cell>
        </row>
        <row r="125">
          <cell r="A125" t="str">
            <v>TFRLFELCEXT</v>
          </cell>
          <cell r="B125" t="str">
            <v>VAR_ncap</v>
          </cell>
          <cell r="C125" t="str">
            <v>-</v>
          </cell>
          <cell r="D125">
            <v>1.10284285135508E-7</v>
          </cell>
          <cell r="E125">
            <v>2.39254951097794E-4</v>
          </cell>
          <cell r="F125">
            <v>1.3695580042309301E-4</v>
          </cell>
          <cell r="G125">
            <v>2.2825195903157199E-4</v>
          </cell>
          <cell r="H125">
            <v>1.3424733478752601E-4</v>
          </cell>
          <cell r="I125">
            <v>7.2052176444115402E-5</v>
          </cell>
          <cell r="J125">
            <v>1.17346862789928E-4</v>
          </cell>
          <cell r="K125">
            <v>1.7205481466863899E-3</v>
          </cell>
          <cell r="L125">
            <v>1.1627905271870799E-3</v>
          </cell>
          <cell r="M125">
            <v>2.8924799795233803E-4</v>
          </cell>
          <cell r="N125">
            <v>1.44756553367097E-4</v>
          </cell>
          <cell r="O125">
            <v>1.29797751145768E-4</v>
          </cell>
        </row>
        <row r="126">
          <cell r="A126" t="str">
            <v>TFRLFELCEXT</v>
          </cell>
          <cell r="B126" t="str">
            <v>VAR_cap</v>
          </cell>
          <cell r="C126" t="str">
            <v>-</v>
          </cell>
          <cell r="D126">
            <v>2.3167747719683154E-3</v>
          </cell>
          <cell r="E126">
            <v>2.5560297230661101E-3</v>
          </cell>
          <cell r="F126">
            <v>2.6929855234892027E-3</v>
          </cell>
          <cell r="G126">
            <v>2.9212374825207748E-3</v>
          </cell>
          <cell r="H126">
            <v>3.0554848173083016E-3</v>
          </cell>
          <cell r="I126">
            <v>3.1275369937524169E-3</v>
          </cell>
          <cell r="J126">
            <v>3.2448838565423458E-3</v>
          </cell>
          <cell r="K126">
            <v>3.362270416584687E-3</v>
          </cell>
          <cell r="L126">
            <v>3.4155706364727401E-3</v>
          </cell>
          <cell r="M126">
            <v>3.4962330458473802E-3</v>
          </cell>
          <cell r="N126">
            <v>3.51924064451389E-3</v>
          </cell>
          <cell r="O126">
            <v>3.5644878391285998E-3</v>
          </cell>
        </row>
        <row r="127">
          <cell r="A127" t="str">
            <v>TFLGV-ICEDSLExt</v>
          </cell>
          <cell r="B127" t="str">
            <v>VAR_fout</v>
          </cell>
          <cell r="C127" t="str">
            <v>CO2_T</v>
          </cell>
          <cell r="D127">
            <v>812.13862932410996</v>
          </cell>
          <cell r="E127">
            <v>566.57358337480298</v>
          </cell>
          <cell r="F127">
            <v>399.59947975999597</v>
          </cell>
          <cell r="G127">
            <v>199.77230874834299</v>
          </cell>
        </row>
        <row r="128">
          <cell r="A128" t="str">
            <v>TFLGV-ICEDSLExt</v>
          </cell>
          <cell r="B128" t="str">
            <v>VAR_fout</v>
          </cell>
          <cell r="C128" t="str">
            <v>TFLGV</v>
          </cell>
          <cell r="D128">
            <v>2.8700362717100329</v>
          </cell>
          <cell r="E128">
            <v>2.0710271269497231</v>
          </cell>
          <cell r="F128">
            <v>1.5334627449097391</v>
          </cell>
          <cell r="G128">
            <v>0.76662610550489962</v>
          </cell>
        </row>
        <row r="129">
          <cell r="A129" t="str">
            <v>TFLGV-ICEDSLExt</v>
          </cell>
          <cell r="B129" t="str">
            <v>VAR_fin</v>
          </cell>
          <cell r="C129" t="str">
            <v>TDSL</v>
          </cell>
          <cell r="D129">
            <v>11.079653878910097</v>
          </cell>
          <cell r="E129">
            <v>7.7295168263956766</v>
          </cell>
          <cell r="F129">
            <v>5.4515617975442829</v>
          </cell>
          <cell r="G129">
            <v>2.7254066677809416</v>
          </cell>
        </row>
        <row r="130">
          <cell r="A130" t="str">
            <v>TFLGV-ICEDSLExt</v>
          </cell>
          <cell r="B130" t="str">
            <v>VAR_cap</v>
          </cell>
          <cell r="C130" t="str">
            <v>-</v>
          </cell>
          <cell r="D130">
            <v>0.22868681758241513</v>
          </cell>
          <cell r="E130">
            <v>0.19846057478681572</v>
          </cell>
          <cell r="F130">
            <v>0.15266197891402172</v>
          </cell>
          <cell r="G130">
            <v>7.6330999999999996E-2</v>
          </cell>
        </row>
        <row r="131">
          <cell r="A131" t="str">
            <v>T_C-ICE-NGA-S1</v>
          </cell>
          <cell r="B131" t="str">
            <v>VAR_fout</v>
          </cell>
          <cell r="C131" t="str">
            <v>CO2_T</v>
          </cell>
          <cell r="D131">
            <v>0.2052809033093074</v>
          </cell>
          <cell r="E131">
            <v>0.10862193665233812</v>
          </cell>
          <cell r="F131">
            <v>0.1043956262956882</v>
          </cell>
          <cell r="G131">
            <v>6.4548884191355897E-3</v>
          </cell>
          <cell r="H131">
            <v>1.2272619253385201E-3</v>
          </cell>
        </row>
        <row r="132">
          <cell r="A132" t="str">
            <v>T_C-ICE-NGA-S1</v>
          </cell>
          <cell r="B132" t="str">
            <v>VAR_fout</v>
          </cell>
          <cell r="C132" t="str">
            <v>TPCAR</v>
          </cell>
          <cell r="D132">
            <v>2.2397940273804519E-3</v>
          </cell>
          <cell r="E132">
            <v>1.2409435484853515E-3</v>
          </cell>
          <cell r="F132">
            <v>1.1891187829558196E-3</v>
          </cell>
          <cell r="G132">
            <v>7.2617494715275269E-5</v>
          </cell>
          <cell r="H132">
            <v>1.3806696660058314E-5</v>
          </cell>
        </row>
        <row r="133">
          <cell r="A133" t="str">
            <v>T_C-ICE-NGA-S1</v>
          </cell>
          <cell r="B133" t="str">
            <v>VAR_fin</v>
          </cell>
          <cell r="C133" t="str">
            <v>TNGA</v>
          </cell>
          <cell r="D133">
            <v>3.6397323281791988E-3</v>
          </cell>
          <cell r="E133">
            <v>1.9259208626301089E-3</v>
          </cell>
          <cell r="F133">
            <v>1.8509862818384432E-3</v>
          </cell>
          <cell r="G133">
            <v>1.1444837622580831E-4</v>
          </cell>
          <cell r="H133">
            <v>2.1759963215221931E-5</v>
          </cell>
        </row>
        <row r="134">
          <cell r="A134" t="str">
            <v>T_C-ICE-NGA-S1</v>
          </cell>
          <cell r="B134" t="str">
            <v>VAR_ncap</v>
          </cell>
          <cell r="C134" t="str">
            <v>-</v>
          </cell>
          <cell r="E134">
            <v>2.1065434560180699E-6</v>
          </cell>
          <cell r="F134">
            <v>2.0889079135708001E-6</v>
          </cell>
          <cell r="G134">
            <v>1.6180224569620199E-8</v>
          </cell>
        </row>
        <row r="135">
          <cell r="A135" t="str">
            <v>T_C-ICE-NGA-S1</v>
          </cell>
          <cell r="B135" t="str">
            <v>VAR_cap</v>
          </cell>
          <cell r="C135" t="str">
            <v>-</v>
          </cell>
          <cell r="D135">
            <v>2.5629355550414398E-4</v>
          </cell>
          <cell r="E135">
            <v>1.7295654910783162E-4</v>
          </cell>
          <cell r="F135">
            <v>1.744187672516734E-4</v>
          </cell>
          <cell r="G135">
            <v>1.0397137741438632E-5</v>
          </cell>
          <cell r="H135">
            <v>1.8860855761138406E-6</v>
          </cell>
          <cell r="I135">
            <v>3.2530871240572018E-8</v>
          </cell>
        </row>
        <row r="136">
          <cell r="A136" t="str">
            <v>D-T-ELC-car</v>
          </cell>
          <cell r="B136" t="str">
            <v>VAR_fout</v>
          </cell>
          <cell r="C136" t="str">
            <v>T-ELC-car</v>
          </cell>
          <cell r="D136">
            <v>0.73843089999740807</v>
          </cell>
          <cell r="E136">
            <v>1.6413533601621313</v>
          </cell>
          <cell r="F136">
            <v>4.313939287301646</v>
          </cell>
          <cell r="G136">
            <v>18.557260088629828</v>
          </cell>
          <cell r="H136">
            <v>32.965221593367097</v>
          </cell>
          <cell r="I136">
            <v>37.780040052299334</v>
          </cell>
          <cell r="J136">
            <v>37.305324848881199</v>
          </cell>
          <cell r="K136">
            <v>38.211012762497937</v>
          </cell>
          <cell r="L136">
            <v>36.278799660070334</v>
          </cell>
          <cell r="M136">
            <v>34.386830774240124</v>
          </cell>
          <cell r="N136">
            <v>33.267672493565783</v>
          </cell>
          <cell r="O136">
            <v>33.369055412775793</v>
          </cell>
        </row>
        <row r="137">
          <cell r="A137" t="str">
            <v>D-T-ELC-car</v>
          </cell>
          <cell r="B137" t="str">
            <v>VAR_fin</v>
          </cell>
          <cell r="C137" t="str">
            <v>TELC</v>
          </cell>
          <cell r="D137">
            <v>0.73843089999740807</v>
          </cell>
          <cell r="E137">
            <v>1.6413533601621313</v>
          </cell>
          <cell r="F137">
            <v>4.313939287301646</v>
          </cell>
          <cell r="G137">
            <v>18.557260088629828</v>
          </cell>
          <cell r="H137">
            <v>32.965221593367097</v>
          </cell>
          <cell r="I137">
            <v>37.780040052299334</v>
          </cell>
          <cell r="J137">
            <v>37.305324848881199</v>
          </cell>
          <cell r="K137">
            <v>38.211012762497937</v>
          </cell>
          <cell r="L137">
            <v>36.278799660070334</v>
          </cell>
          <cell r="M137">
            <v>34.386830774240124</v>
          </cell>
          <cell r="N137">
            <v>33.267672493565783</v>
          </cell>
          <cell r="O137">
            <v>33.369055412775793</v>
          </cell>
        </row>
        <row r="138">
          <cell r="A138" t="str">
            <v>D-T-ELC-car</v>
          </cell>
          <cell r="B138" t="str">
            <v>VAR_ncap</v>
          </cell>
          <cell r="C138" t="str">
            <v>-</v>
          </cell>
          <cell r="D138">
            <v>2.7947933565754298E-7</v>
          </cell>
          <cell r="E138">
            <v>2.22878046154983E-7</v>
          </cell>
          <cell r="F138">
            <v>0.98086239592485902</v>
          </cell>
          <cell r="G138">
            <v>9.1347393293433896</v>
          </cell>
          <cell r="H138">
            <v>14.6236763287766</v>
          </cell>
          <cell r="I138">
            <v>10.828659105854699</v>
          </cell>
          <cell r="J138">
            <v>9.0763085922980906</v>
          </cell>
          <cell r="K138">
            <v>19.966783998618599</v>
          </cell>
          <cell r="L138">
            <v>12.482017434502501</v>
          </cell>
          <cell r="M138">
            <v>10.481633462295299</v>
          </cell>
          <cell r="N138">
            <v>22.473197351610999</v>
          </cell>
          <cell r="O138">
            <v>13.369438494096499</v>
          </cell>
        </row>
        <row r="139">
          <cell r="A139" t="str">
            <v>D-T-ELC-car</v>
          </cell>
          <cell r="B139" t="str">
            <v>VAR_cap</v>
          </cell>
          <cell r="C139" t="str">
            <v>-</v>
          </cell>
          <cell r="D139">
            <v>1.2762582365373856</v>
          </cell>
          <cell r="E139">
            <v>1.2762584594154318</v>
          </cell>
          <cell r="F139">
            <v>2.2571208553402911</v>
          </cell>
          <cell r="G139">
            <v>11.391860184683649</v>
          </cell>
          <cell r="H139">
            <v>25.070255979613005</v>
          </cell>
          <cell r="I139">
            <v>33.055197394863796</v>
          </cell>
          <cell r="J139">
            <v>34.528644026929399</v>
          </cell>
          <cell r="K139">
            <v>39.871751696771497</v>
          </cell>
          <cell r="L139">
            <v>41.986408259036601</v>
          </cell>
          <cell r="M139">
            <v>42.930434895416496</v>
          </cell>
          <cell r="N139">
            <v>45.016433021729902</v>
          </cell>
          <cell r="O139">
            <v>46.324269308002798</v>
          </cell>
        </row>
        <row r="140">
          <cell r="A140" t="str">
            <v>T_C-ICE-NGA-S2</v>
          </cell>
          <cell r="B140" t="str">
            <v>VAR_fout</v>
          </cell>
          <cell r="C140" t="str">
            <v>CO2_T</v>
          </cell>
          <cell r="D140">
            <v>3.1577578454822577</v>
          </cell>
          <cell r="E140">
            <v>3.0598212791346411</v>
          </cell>
          <cell r="F140">
            <v>3.3654391975147062</v>
          </cell>
        </row>
        <row r="141">
          <cell r="A141" t="str">
            <v>T_C-ICE-NGA-S2</v>
          </cell>
          <cell r="B141" t="str">
            <v>VAR_fout</v>
          </cell>
          <cell r="C141" t="str">
            <v>TPCAR</v>
          </cell>
          <cell r="D141">
            <v>3.5353081158174052E-2</v>
          </cell>
          <cell r="E141">
            <v>3.4210180704667394E-2</v>
          </cell>
          <cell r="F141">
            <v>3.6874047308302953E-2</v>
          </cell>
        </row>
        <row r="142">
          <cell r="A142" t="str">
            <v>T_C-ICE-NGA-S2</v>
          </cell>
          <cell r="B142" t="str">
            <v>VAR_fin</v>
          </cell>
          <cell r="C142" t="str">
            <v>TNGA</v>
          </cell>
          <cell r="D142">
            <v>5.5988614281600319E-2</v>
          </cell>
          <cell r="E142">
            <v>5.4252150339266572E-2</v>
          </cell>
          <cell r="F142">
            <v>5.9670907757352905E-2</v>
          </cell>
        </row>
        <row r="143">
          <cell r="A143" t="str">
            <v>T_C-ICE-NGA-S2</v>
          </cell>
          <cell r="B143" t="str">
            <v>VAR_ncap</v>
          </cell>
          <cell r="C143" t="str">
            <v>-</v>
          </cell>
          <cell r="E143">
            <v>1.0653709385010101E-6</v>
          </cell>
          <cell r="F143">
            <v>8.6313856790251602E-7</v>
          </cell>
        </row>
        <row r="144">
          <cell r="A144" t="str">
            <v>T_C-ICE-NGA-S2</v>
          </cell>
          <cell r="B144" t="str">
            <v>VAR_cap</v>
          </cell>
          <cell r="C144" t="str">
            <v>-</v>
          </cell>
          <cell r="D144">
            <v>2.6902364593150698E-3</v>
          </cell>
          <cell r="E144">
            <v>2.8381387676124649E-3</v>
          </cell>
          <cell r="F144">
            <v>2.8009941357267933E-3</v>
          </cell>
          <cell r="G144">
            <v>-8.6437508860573442E-9</v>
          </cell>
          <cell r="H144">
            <v>-8.3872472208119638E-9</v>
          </cell>
          <cell r="I144">
            <v>-8.5214451527605923E-9</v>
          </cell>
        </row>
        <row r="145">
          <cell r="A145" t="str">
            <v>TFLGV-ICEDSL</v>
          </cell>
          <cell r="B145" t="str">
            <v>VAR_fout</v>
          </cell>
          <cell r="C145" t="str">
            <v>CO2_T</v>
          </cell>
          <cell r="D145">
            <v>325.97201501166461</v>
          </cell>
          <cell r="E145">
            <v>384.71821088906904</v>
          </cell>
          <cell r="F145">
            <v>373.77138794554401</v>
          </cell>
          <cell r="G145">
            <v>152.84828898628868</v>
          </cell>
          <cell r="H145">
            <v>0.2074219758587719</v>
          </cell>
          <cell r="I145">
            <v>9.7254796524564799E-3</v>
          </cell>
        </row>
        <row r="146">
          <cell r="A146" t="str">
            <v>TFLGV-ICEDSL</v>
          </cell>
          <cell r="B146" t="str">
            <v>VAR_fout</v>
          </cell>
          <cell r="C146" t="str">
            <v>TFLGV</v>
          </cell>
          <cell r="D146">
            <v>1.5214155157982523</v>
          </cell>
          <cell r="E146">
            <v>1.7956027766243292</v>
          </cell>
          <cell r="F146">
            <v>1.7445104573208468</v>
          </cell>
          <cell r="G146">
            <v>0.71339178738589848</v>
          </cell>
          <cell r="H146">
            <v>9.6810461590628725E-4</v>
          </cell>
          <cell r="I146">
            <v>4.5391920043498086E-5</v>
          </cell>
        </row>
        <row r="147">
          <cell r="A147" t="str">
            <v>TFLGV-ICEDSL</v>
          </cell>
          <cell r="B147" t="str">
            <v>VAR_fin</v>
          </cell>
          <cell r="C147" t="str">
            <v>TDSL</v>
          </cell>
          <cell r="D147">
            <v>4.4470943384947415</v>
          </cell>
          <cell r="E147">
            <v>5.2485431226339587</v>
          </cell>
          <cell r="F147">
            <v>5.0992003812488909</v>
          </cell>
          <cell r="G147">
            <v>2.0852426873982033</v>
          </cell>
          <cell r="H147">
            <v>2.8297677470500984E-3</v>
          </cell>
          <cell r="I147">
            <v>1.3268048639094777E-4</v>
          </cell>
        </row>
        <row r="148">
          <cell r="A148" t="str">
            <v>TFLGV-ICEDSL</v>
          </cell>
          <cell r="B148" t="str">
            <v>VAR_ncap</v>
          </cell>
          <cell r="C148" t="str">
            <v>-</v>
          </cell>
          <cell r="E148">
            <v>1.2792186470206699E-5</v>
          </cell>
          <cell r="F148">
            <v>9.0865873639317903E-5</v>
          </cell>
          <cell r="G148">
            <v>3.71789961981536E-5</v>
          </cell>
        </row>
        <row r="149">
          <cell r="A149" t="str">
            <v>TFLGV-ICEDSL</v>
          </cell>
          <cell r="B149" t="str">
            <v>VAR_cap</v>
          </cell>
          <cell r="C149" t="str">
            <v>-</v>
          </cell>
          <cell r="D149">
            <v>0.10616891946994271</v>
          </cell>
          <cell r="E149">
            <v>0.12516874178821966</v>
          </cell>
          <cell r="F149">
            <v>0.12525956390798357</v>
          </cell>
          <cell r="G149">
            <v>7.0982026648547275E-2</v>
          </cell>
          <cell r="H149">
            <v>8.372802933365521E-5</v>
          </cell>
          <cell r="I149">
            <v>3.5729863783936398E-6</v>
          </cell>
        </row>
        <row r="150">
          <cell r="A150" t="str">
            <v>T_C-ICE-NGA-S3</v>
          </cell>
          <cell r="B150" t="str">
            <v>VAR_fout</v>
          </cell>
          <cell r="C150" t="str">
            <v>CO2_T</v>
          </cell>
          <cell r="D150">
            <v>0.24666737626621579</v>
          </cell>
          <cell r="E150">
            <v>0.24272205087711166</v>
          </cell>
          <cell r="F150">
            <v>0.27170690373341033</v>
          </cell>
          <cell r="G150">
            <v>2.15683835605694E-2</v>
          </cell>
          <cell r="H150">
            <v>3.4865357718700798E-3</v>
          </cell>
        </row>
        <row r="151">
          <cell r="A151" t="str">
            <v>T_C-ICE-NGA-S3</v>
          </cell>
          <cell r="B151" t="str">
            <v>VAR_fout</v>
          </cell>
          <cell r="C151" t="str">
            <v>TPCAR</v>
          </cell>
          <cell r="D151">
            <v>2.0464141390191129E-3</v>
          </cell>
          <cell r="E151">
            <v>2.0390392067427912E-3</v>
          </cell>
          <cell r="F151">
            <v>2.2730859665410805E-3</v>
          </cell>
          <cell r="G151">
            <v>1.860801718951084E-4</v>
          </cell>
          <cell r="H151">
            <v>3.0079916463192825E-5</v>
          </cell>
        </row>
        <row r="152">
          <cell r="A152" t="str">
            <v>T_C-ICE-NGA-S3</v>
          </cell>
          <cell r="B152" t="str">
            <v>VAR_fin</v>
          </cell>
          <cell r="C152" t="str">
            <v>TNGA</v>
          </cell>
          <cell r="D152">
            <v>4.373535040181141E-3</v>
          </cell>
          <cell r="E152">
            <v>4.3035824623601157E-3</v>
          </cell>
          <cell r="F152">
            <v>4.8174982931455858E-3</v>
          </cell>
          <cell r="G152">
            <v>3.8241814823704583E-4</v>
          </cell>
          <cell r="H152">
            <v>6.1818010139540314E-5</v>
          </cell>
        </row>
        <row r="153">
          <cell r="A153" t="str">
            <v>T_C-ICE-NGA-S3</v>
          </cell>
          <cell r="B153" t="str">
            <v>VAR_ncap</v>
          </cell>
          <cell r="C153" t="str">
            <v>-</v>
          </cell>
          <cell r="E153">
            <v>1.32093814111971E-6</v>
          </cell>
          <cell r="F153">
            <v>7.2566350907618497E-7</v>
          </cell>
        </row>
        <row r="154">
          <cell r="A154" t="str">
            <v>T_C-ICE-NGA-S3</v>
          </cell>
          <cell r="B154" t="str">
            <v>VAR_cap</v>
          </cell>
          <cell r="C154" t="str">
            <v>-</v>
          </cell>
          <cell r="D154">
            <v>1.5112174236928E-4</v>
          </cell>
          <cell r="E154">
            <v>1.5929120504084898E-4</v>
          </cell>
          <cell r="F154">
            <v>1.5879200269580305E-4</v>
          </cell>
          <cell r="G154">
            <v>1.2637429269067241E-5</v>
          </cell>
          <cell r="H154">
            <v>2.2114753488820115E-6</v>
          </cell>
          <cell r="I154">
            <v>-1.6186392100634703E-8</v>
          </cell>
        </row>
        <row r="155">
          <cell r="A155" t="str">
            <v>T_C-ICE-NGA-S4</v>
          </cell>
          <cell r="B155" t="str">
            <v>VAR_fout</v>
          </cell>
          <cell r="C155" t="str">
            <v>CO2_T</v>
          </cell>
          <cell r="D155">
            <v>2.724650607902467</v>
          </cell>
          <cell r="E155">
            <v>2.6589759019764325</v>
          </cell>
          <cell r="F155">
            <v>2.4736526545675797</v>
          </cell>
        </row>
        <row r="156">
          <cell r="A156" t="str">
            <v>T_C-ICE-NGA-S4</v>
          </cell>
          <cell r="B156" t="str">
            <v>VAR_fout</v>
          </cell>
          <cell r="C156" t="str">
            <v>TPCAR</v>
          </cell>
          <cell r="D156">
            <v>3.2980332963872878E-2</v>
          </cell>
          <cell r="E156">
            <v>3.2170526350831764E-2</v>
          </cell>
          <cell r="F156">
            <v>2.9921517975859187E-2</v>
          </cell>
        </row>
        <row r="157">
          <cell r="A157" t="str">
            <v>T_C-ICE-NGA-S4</v>
          </cell>
          <cell r="B157" t="str">
            <v>VAR_fin</v>
          </cell>
          <cell r="C157" t="str">
            <v>TNGA</v>
          </cell>
          <cell r="D157">
            <v>4.8309407941533107E-2</v>
          </cell>
          <cell r="E157">
            <v>4.7144962801000619E-2</v>
          </cell>
          <cell r="F157">
            <v>4.3859089619992547E-2</v>
          </cell>
        </row>
        <row r="158">
          <cell r="A158" t="str">
            <v>T_C-ICE-NGA-S4</v>
          </cell>
          <cell r="B158" t="str">
            <v>VAR_ncap</v>
          </cell>
          <cell r="C158" t="str">
            <v>-</v>
          </cell>
          <cell r="E158">
            <v>1.36293366214671E-6</v>
          </cell>
          <cell r="F158">
            <v>9.4367072791928303E-7</v>
          </cell>
        </row>
        <row r="159">
          <cell r="A159" t="str">
            <v>T_C-ICE-NGA-S4</v>
          </cell>
          <cell r="B159" t="str">
            <v>VAR_cap</v>
          </cell>
          <cell r="C159" t="str">
            <v>-</v>
          </cell>
          <cell r="D159">
            <v>2.6074482428115001E-3</v>
          </cell>
          <cell r="E159">
            <v>2.5348446193230278E-3</v>
          </cell>
          <cell r="F159">
            <v>2.3598810665155729E-3</v>
          </cell>
          <cell r="G159">
            <v>-5.3294228175102681E-8</v>
          </cell>
          <cell r="H159">
            <v>-1.2710189875901005E-8</v>
          </cell>
          <cell r="I159">
            <v>-8.6835259669947008E-9</v>
          </cell>
        </row>
        <row r="160">
          <cell r="A160" t="str">
            <v>T_C-MHY-GSL-S1</v>
          </cell>
          <cell r="B160" t="str">
            <v>VAR_fout</v>
          </cell>
          <cell r="C160" t="str">
            <v>CO2_T</v>
          </cell>
          <cell r="E160">
            <v>2.2453281356373998E-2</v>
          </cell>
          <cell r="F160">
            <v>8.5308775707216788E-2</v>
          </cell>
          <cell r="G160">
            <v>0.1054611574817855</v>
          </cell>
          <cell r="H160">
            <v>7.4642441962924869E-2</v>
          </cell>
          <cell r="I160">
            <v>2.327599906309244E-2</v>
          </cell>
        </row>
        <row r="161">
          <cell r="A161" t="str">
            <v>T_C-MHY-GSL-S1</v>
          </cell>
          <cell r="B161" t="str">
            <v>VAR_fout</v>
          </cell>
          <cell r="C161" t="str">
            <v>TPCAR</v>
          </cell>
          <cell r="E161">
            <v>1.5771339267250522E-4</v>
          </cell>
          <cell r="F161">
            <v>6.3057613595079152E-4</v>
          </cell>
          <cell r="G161">
            <v>8.0814469691893197E-4</v>
          </cell>
          <cell r="H161">
            <v>5.7716328725047818E-4</v>
          </cell>
          <cell r="I161">
            <v>1.8659928591286705E-4</v>
          </cell>
        </row>
        <row r="162">
          <cell r="A162" t="str">
            <v>T_C-MHY-GSL-S1</v>
          </cell>
          <cell r="B162" t="str">
            <v>VAR_fin</v>
          </cell>
          <cell r="C162" t="str">
            <v>TGSL</v>
          </cell>
          <cell r="E162">
            <v>3.0424500482891626E-4</v>
          </cell>
          <cell r="F162">
            <v>1.1559454702874902E-3</v>
          </cell>
          <cell r="G162">
            <v>1.4290129740079337E-3</v>
          </cell>
          <cell r="H162">
            <v>1.0114152027496596E-3</v>
          </cell>
          <cell r="I162">
            <v>3.1539294123431429E-4</v>
          </cell>
        </row>
        <row r="163">
          <cell r="A163" t="str">
            <v>T_C-MHY-GSL-S1</v>
          </cell>
          <cell r="B163" t="str">
            <v>VAR_ncap</v>
          </cell>
          <cell r="C163" t="str">
            <v>-</v>
          </cell>
          <cell r="E163">
            <v>1.89399463174915E-5</v>
          </cell>
          <cell r="F163">
            <v>7.6565996848771399E-5</v>
          </cell>
          <cell r="G163">
            <v>4.1938885540108599E-5</v>
          </cell>
        </row>
        <row r="164">
          <cell r="A164" t="str">
            <v>T_C-MHY-GSL-S1</v>
          </cell>
          <cell r="B164" t="str">
            <v>VAR_cap</v>
          </cell>
          <cell r="C164" t="str">
            <v>-</v>
          </cell>
          <cell r="E164">
            <v>1.8687795953788301E-5</v>
          </cell>
          <cell r="F164">
            <v>9.3164793313772602E-5</v>
          </cell>
          <cell r="G164">
            <v>1.20324950639377E-4</v>
          </cell>
          <cell r="H164">
            <v>8.4602933940927294E-5</v>
          </cell>
          <cell r="I164">
            <v>2.66248143683534E-5</v>
          </cell>
        </row>
        <row r="165">
          <cell r="A165" t="str">
            <v>T_TRLY_ELC</v>
          </cell>
          <cell r="B165" t="str">
            <v>VAR_fout</v>
          </cell>
          <cell r="C165" t="str">
            <v>TPTRLY</v>
          </cell>
          <cell r="D165">
            <v>2.7120999999999972E-2</v>
          </cell>
          <cell r="E165">
            <v>2.7782165745480814E-2</v>
          </cell>
          <cell r="F165">
            <v>2.8773914363701983E-2</v>
          </cell>
          <cell r="G165">
            <v>3.042682872740389E-2</v>
          </cell>
          <cell r="H165">
            <v>3.1023641718362919E-2</v>
          </cell>
          <cell r="I165">
            <v>3.1892522889951397E-2</v>
          </cell>
          <cell r="J165">
            <v>3.2426583620297177E-2</v>
          </cell>
          <cell r="K165">
            <v>3.2960644350642984E-2</v>
          </cell>
          <cell r="L165">
            <v>3.5939564798539693E-2</v>
          </cell>
          <cell r="M165">
            <v>3.8019840657423198E-2</v>
          </cell>
          <cell r="N165">
            <v>4.0091477970173192E-2</v>
          </cell>
          <cell r="O165">
            <v>4.2130119148439206E-2</v>
          </cell>
        </row>
        <row r="166">
          <cell r="A166" t="str">
            <v>T_TRLY_ELC</v>
          </cell>
          <cell r="B166" t="str">
            <v>VAR_fin</v>
          </cell>
          <cell r="C166" t="str">
            <v>TELC</v>
          </cell>
          <cell r="D166">
            <v>0.2816422643485601</v>
          </cell>
          <cell r="E166">
            <v>0.30668648626079364</v>
          </cell>
          <cell r="F166">
            <v>0.35078787907941233</v>
          </cell>
          <cell r="G166">
            <v>0.44905706465165934</v>
          </cell>
          <cell r="H166">
            <v>0.45786518239100965</v>
          </cell>
          <cell r="I166">
            <v>0.4706886426319784</v>
          </cell>
          <cell r="J166">
            <v>0.47857062553803131</v>
          </cell>
          <cell r="K166">
            <v>0.48645260844408511</v>
          </cell>
          <cell r="L166">
            <v>0.5304172714770905</v>
          </cell>
          <cell r="M166">
            <v>0.5611192082193377</v>
          </cell>
          <cell r="N166">
            <v>0.59169365220825365</v>
          </cell>
          <cell r="O166">
            <v>0.62178111980442863</v>
          </cell>
        </row>
        <row r="167">
          <cell r="A167" t="str">
            <v>T_C-MHY-GSL-S2</v>
          </cell>
          <cell r="B167" t="str">
            <v>VAR_fout</v>
          </cell>
          <cell r="C167" t="str">
            <v>CO2_T</v>
          </cell>
          <cell r="E167">
            <v>2.14225604103521E-2</v>
          </cell>
          <cell r="F167">
            <v>8.8197855223348609E-2</v>
          </cell>
          <cell r="G167">
            <v>0.1213734790099521</v>
          </cell>
          <cell r="H167">
            <v>8.2880977630184705E-2</v>
          </cell>
          <cell r="I167">
            <v>2.8035009569957109E-2</v>
          </cell>
        </row>
        <row r="168">
          <cell r="A168" t="str">
            <v>T_C-MHY-GSL-S2</v>
          </cell>
          <cell r="B168" t="str">
            <v>VAR_fout</v>
          </cell>
          <cell r="C168" t="str">
            <v>TPCAR</v>
          </cell>
          <cell r="E168">
            <v>1.2114403114286816E-4</v>
          </cell>
          <cell r="F168">
            <v>5.2580506925334455E-4</v>
          </cell>
          <cell r="G168">
            <v>7.5729005716462382E-4</v>
          </cell>
          <cell r="H168">
            <v>5.2207026048394509E-4</v>
          </cell>
          <cell r="I168">
            <v>1.8315146789800571E-4</v>
          </cell>
        </row>
        <row r="169">
          <cell r="A169" t="str">
            <v>T_C-MHY-GSL-S2</v>
          </cell>
          <cell r="B169" t="str">
            <v>VAR_fin</v>
          </cell>
          <cell r="C169" t="str">
            <v>TGSL</v>
          </cell>
          <cell r="E169">
            <v>2.9027859634623372E-4</v>
          </cell>
          <cell r="F169">
            <v>1.1950928892052654E-3</v>
          </cell>
          <cell r="G169">
            <v>1.6446270868557195E-3</v>
          </cell>
          <cell r="H169">
            <v>1.1230484773737783E-3</v>
          </cell>
          <cell r="I169">
            <v>3.7987817845470311E-4</v>
          </cell>
        </row>
        <row r="170">
          <cell r="A170" t="str">
            <v>T_C-MHY-GSL-S2</v>
          </cell>
          <cell r="B170" t="str">
            <v>VAR_ncap</v>
          </cell>
          <cell r="C170" t="str">
            <v>-</v>
          </cell>
          <cell r="E170">
            <v>1.0178966015931999E-5</v>
          </cell>
          <cell r="F170">
            <v>3.8591689483467699E-5</v>
          </cell>
          <cell r="G170">
            <v>2.7928673904078101E-5</v>
          </cell>
        </row>
        <row r="171">
          <cell r="A171" t="str">
            <v>T_C-MHY-GSL-S2</v>
          </cell>
          <cell r="B171" t="str">
            <v>VAR_cap</v>
          </cell>
          <cell r="C171" t="str">
            <v>-</v>
          </cell>
          <cell r="E171">
            <v>1.00434519051729E-5</v>
          </cell>
          <cell r="F171">
            <v>4.7546490448460702E-5</v>
          </cell>
          <cell r="G171">
            <v>6.7558034624982697E-5</v>
          </cell>
          <cell r="H171">
            <v>4.8053310362355203E-5</v>
          </cell>
          <cell r="I171">
            <v>1.6503554373738898E-5</v>
          </cell>
        </row>
        <row r="172">
          <cell r="A172" t="str">
            <v>T_C-MHY-DSL-S1</v>
          </cell>
          <cell r="B172" t="str">
            <v>VAR_fout</v>
          </cell>
          <cell r="C172" t="str">
            <v>CO2_T</v>
          </cell>
          <cell r="E172">
            <v>2.0689447723502199E-2</v>
          </cell>
          <cell r="F172">
            <v>6.7561895059262411E-2</v>
          </cell>
          <cell r="G172">
            <v>9.1596233066635113E-2</v>
          </cell>
          <cell r="H172">
            <v>6.5366838415001682E-2</v>
          </cell>
          <cell r="I172">
            <v>2.2340389412225853E-2</v>
          </cell>
        </row>
        <row r="173">
          <cell r="A173" t="str">
            <v>T_C-MHY-DSL-S1</v>
          </cell>
          <cell r="B173" t="str">
            <v>VAR_fout</v>
          </cell>
          <cell r="C173" t="str">
            <v>TPCAR</v>
          </cell>
          <cell r="E173">
            <v>1.5863851309014162E-4</v>
          </cell>
          <cell r="F173">
            <v>5.394458429891899E-4</v>
          </cell>
          <cell r="G173">
            <v>7.5866774630623066E-4</v>
          </cell>
          <cell r="H173">
            <v>5.4589717442901794E-4</v>
          </cell>
          <cell r="I173">
            <v>1.9216067184081218E-4</v>
          </cell>
        </row>
        <row r="174">
          <cell r="A174" t="str">
            <v>T_C-MHY-DSL-S1</v>
          </cell>
          <cell r="B174" t="str">
            <v>VAR_fin</v>
          </cell>
          <cell r="C174" t="str">
            <v>TDSL</v>
          </cell>
          <cell r="E174">
            <v>2.8225713128925237E-4</v>
          </cell>
          <cell r="F174">
            <v>9.2171753150426243E-4</v>
          </cell>
          <cell r="G174">
            <v>1.2496075452474108E-3</v>
          </cell>
          <cell r="H174">
            <v>8.9177132899047296E-4</v>
          </cell>
          <cell r="I174">
            <v>3.0478021026228988E-4</v>
          </cell>
        </row>
        <row r="175">
          <cell r="A175" t="str">
            <v>T_C-MHY-DSL-S1</v>
          </cell>
          <cell r="B175" t="str">
            <v>VAR_ncap</v>
          </cell>
          <cell r="C175" t="str">
            <v>-</v>
          </cell>
          <cell r="E175">
            <v>1.8681400824040401E-5</v>
          </cell>
          <cell r="F175">
            <v>6.2544688606818298E-5</v>
          </cell>
          <cell r="G175">
            <v>4.6917900867159399E-5</v>
          </cell>
        </row>
        <row r="176">
          <cell r="A176" t="str">
            <v>T_C-MHY-DSL-S1</v>
          </cell>
          <cell r="B176" t="str">
            <v>VAR_cap</v>
          </cell>
          <cell r="C176" t="str">
            <v>-</v>
          </cell>
          <cell r="E176">
            <v>1.8432692515510701E-5</v>
          </cell>
          <cell r="F176">
            <v>7.9089651210920001E-5</v>
          </cell>
          <cell r="G176">
            <v>1.12689957626717E-4</v>
          </cell>
          <cell r="H176">
            <v>7.9718585651009498E-5</v>
          </cell>
          <cell r="I176">
            <v>2.7498357856513499E-5</v>
          </cell>
        </row>
        <row r="177">
          <cell r="A177" t="str">
            <v>T_C-MHY-GSL-S3</v>
          </cell>
          <cell r="B177" t="str">
            <v>VAR_fout</v>
          </cell>
          <cell r="C177" t="str">
            <v>CO2_T</v>
          </cell>
          <cell r="E177">
            <v>3.0567039713709301E-2</v>
          </cell>
          <cell r="F177">
            <v>0.10416248137135301</v>
          </cell>
          <cell r="G177">
            <v>0.13240059013116601</v>
          </cell>
          <cell r="H177">
            <v>8.7033322703472346E-2</v>
          </cell>
          <cell r="I177">
            <v>2.6450058029094357E-2</v>
          </cell>
        </row>
        <row r="178">
          <cell r="A178" t="str">
            <v>T_C-MHY-GSL-S3</v>
          </cell>
          <cell r="B178" t="str">
            <v>VAR_fout</v>
          </cell>
          <cell r="C178" t="str">
            <v>TPCAR</v>
          </cell>
          <cell r="E178">
            <v>1.6069229871721558E-4</v>
          </cell>
          <cell r="F178">
            <v>5.7563302569646924E-4</v>
          </cell>
          <cell r="G178">
            <v>7.6272137287980988E-4</v>
          </cell>
          <cell r="H178">
            <v>5.0748505616410777E-4</v>
          </cell>
          <cell r="I178">
            <v>1.606663660990898E-4</v>
          </cell>
        </row>
        <row r="179">
          <cell r="A179" t="str">
            <v>T_C-MHY-GSL-S3</v>
          </cell>
          <cell r="B179" t="str">
            <v>VAR_fin</v>
          </cell>
          <cell r="C179" t="str">
            <v>TGSL</v>
          </cell>
          <cell r="E179">
            <v>4.1418752999606022E-4</v>
          </cell>
          <cell r="F179">
            <v>1.4114157367392007E-3</v>
          </cell>
          <cell r="G179">
            <v>1.7940459367366665E-3</v>
          </cell>
          <cell r="H179">
            <v>1.1793133157652069E-3</v>
          </cell>
          <cell r="I179">
            <v>3.5840187031293153E-4</v>
          </cell>
        </row>
        <row r="180">
          <cell r="A180" t="str">
            <v>T_C-MHY-GSL-S3</v>
          </cell>
          <cell r="B180" t="str">
            <v>VAR_ncap</v>
          </cell>
          <cell r="C180" t="str">
            <v>-</v>
          </cell>
          <cell r="E180">
            <v>1.18570667222382E-5</v>
          </cell>
          <cell r="F180">
            <v>3.1616726766604502E-5</v>
          </cell>
          <cell r="G180">
            <v>2.0592029634861001E-5</v>
          </cell>
        </row>
        <row r="181">
          <cell r="A181" t="str">
            <v>T_C-MHY-GSL-S3</v>
          </cell>
          <cell r="B181" t="str">
            <v>VAR_cap</v>
          </cell>
          <cell r="C181" t="str">
            <v>-</v>
          </cell>
          <cell r="E181">
            <v>1.16992118035205E-5</v>
          </cell>
          <cell r="F181">
            <v>4.2225372846272102E-5</v>
          </cell>
          <cell r="G181">
            <v>5.5804699618073702E-5</v>
          </cell>
          <cell r="H181">
            <v>3.8502205386794803E-5</v>
          </cell>
          <cell r="I181">
            <v>1.24812261958675E-5</v>
          </cell>
        </row>
        <row r="182">
          <cell r="A182" t="str">
            <v>T_C-MHY-DSL-S2</v>
          </cell>
          <cell r="B182" t="str">
            <v>VAR_fout</v>
          </cell>
          <cell r="C182" t="str">
            <v>CO2_T</v>
          </cell>
          <cell r="E182">
            <v>1.9633192772810299E-2</v>
          </cell>
          <cell r="F182">
            <v>7.3176701660090993E-2</v>
          </cell>
          <cell r="G182">
            <v>0.1003931048854939</v>
          </cell>
          <cell r="H182">
            <v>6.6483596876992943E-2</v>
          </cell>
          <cell r="I182">
            <v>2.2277397835028453E-2</v>
          </cell>
        </row>
        <row r="183">
          <cell r="A183" t="str">
            <v>T_C-MHY-DSL-S2</v>
          </cell>
          <cell r="B183" t="str">
            <v>VAR_fout</v>
          </cell>
          <cell r="C183" t="str">
            <v>TPCAR</v>
          </cell>
          <cell r="E183">
            <v>1.2109406645515121E-4</v>
          </cell>
          <cell r="F183">
            <v>4.7102620936385431E-4</v>
          </cell>
          <cell r="G183">
            <v>6.7233883601388797E-4</v>
          </cell>
          <cell r="H183">
            <v>4.4925183768753768E-4</v>
          </cell>
          <cell r="I183">
            <v>1.553293624031642E-4</v>
          </cell>
        </row>
        <row r="184">
          <cell r="A184" t="str">
            <v>T_C-MHY-DSL-S2</v>
          </cell>
          <cell r="B184" t="str">
            <v>VAR_fin</v>
          </cell>
          <cell r="C184" t="str">
            <v>TDSL</v>
          </cell>
          <cell r="E184">
            <v>2.6784710467681213E-4</v>
          </cell>
          <cell r="F184">
            <v>9.983178944077888E-4</v>
          </cell>
          <cell r="G184">
            <v>1.3696194390926857E-3</v>
          </cell>
          <cell r="H184">
            <v>9.0700677867657442E-4</v>
          </cell>
          <cell r="I184">
            <v>3.0392084358838226E-4</v>
          </cell>
        </row>
        <row r="185">
          <cell r="A185" t="str">
            <v>T_C-MHY-DSL-S2</v>
          </cell>
          <cell r="B185" t="str">
            <v>VAR_ncap</v>
          </cell>
          <cell r="C185" t="str">
            <v>-</v>
          </cell>
          <cell r="E185">
            <v>9.9268046325941007E-6</v>
          </cell>
          <cell r="F185">
            <v>3.0606538563298001E-5</v>
          </cell>
          <cell r="G185">
            <v>2.38501401077141E-5</v>
          </cell>
        </row>
        <row r="186">
          <cell r="A186" t="str">
            <v>T_C-MHY-DSL-S2</v>
          </cell>
          <cell r="B186" t="str">
            <v>VAR_cap</v>
          </cell>
          <cell r="C186" t="str">
            <v>-</v>
          </cell>
          <cell r="E186">
            <v>9.7946475843870898E-6</v>
          </cell>
          <cell r="F186">
            <v>3.9433083958307998E-5</v>
          </cell>
          <cell r="G186">
            <v>5.6576034258686398E-5</v>
          </cell>
          <cell r="H186">
            <v>3.9900592681338097E-5</v>
          </cell>
          <cell r="I186">
            <v>1.3860944867064201E-5</v>
          </cell>
        </row>
        <row r="187">
          <cell r="A187" t="str">
            <v>T_C-MHY-GSL-S4</v>
          </cell>
          <cell r="B187" t="str">
            <v>VAR_fout</v>
          </cell>
          <cell r="C187" t="str">
            <v>CO2_T</v>
          </cell>
          <cell r="E187">
            <v>3.6590964711159801E-2</v>
          </cell>
          <cell r="F187">
            <v>0.13542799192933208</v>
          </cell>
          <cell r="G187">
            <v>0.19081061821598772</v>
          </cell>
          <cell r="H187">
            <v>0.12410839663828056</v>
          </cell>
          <cell r="I187">
            <v>4.1179137785198598E-2</v>
          </cell>
        </row>
        <row r="188">
          <cell r="A188" t="str">
            <v>T_C-MHY-GSL-S4</v>
          </cell>
          <cell r="B188" t="str">
            <v>VAR_fout</v>
          </cell>
          <cell r="C188" t="str">
            <v>TPCAR</v>
          </cell>
          <cell r="E188">
            <v>1.9501525881309711E-4</v>
          </cell>
          <cell r="F188">
            <v>7.5920103980223457E-4</v>
          </cell>
          <cell r="G188">
            <v>1.1189008296476788E-3</v>
          </cell>
          <cell r="H188">
            <v>7.3533212490086298E-4</v>
          </cell>
          <cell r="I188">
            <v>2.5306496290018949E-4</v>
          </cell>
        </row>
        <row r="189">
          <cell r="A189" t="str">
            <v>T_C-MHY-GSL-S4</v>
          </cell>
          <cell r="B189" t="str">
            <v>VAR_fin</v>
          </cell>
          <cell r="C189" t="str">
            <v>TGSL</v>
          </cell>
          <cell r="E189">
            <v>4.9581252996151585E-4</v>
          </cell>
          <cell r="F189">
            <v>1.8350676413188601E-3</v>
          </cell>
          <cell r="G189">
            <v>2.5855097319239574E-3</v>
          </cell>
          <cell r="H189">
            <v>1.6816855913046136E-3</v>
          </cell>
          <cell r="I189">
            <v>5.5798289681840876E-4</v>
          </cell>
        </row>
        <row r="190">
          <cell r="A190" t="str">
            <v>T_C-MHY-GSL-S4</v>
          </cell>
          <cell r="B190" t="str">
            <v>VAR_ncap</v>
          </cell>
          <cell r="C190" t="str">
            <v>-</v>
          </cell>
          <cell r="E190">
            <v>1.6369054795988698E-5</v>
          </cell>
          <cell r="F190">
            <v>5.2854415143340202E-5</v>
          </cell>
          <cell r="G190">
            <v>3.9808219169573897E-5</v>
          </cell>
        </row>
        <row r="191">
          <cell r="A191" t="str">
            <v>T_C-MHY-GSL-S4</v>
          </cell>
          <cell r="B191" t="str">
            <v>VAR_cap</v>
          </cell>
          <cell r="C191" t="str">
            <v>-</v>
          </cell>
          <cell r="E191">
            <v>1.6151131099105101E-5</v>
          </cell>
          <cell r="F191">
            <v>6.7377417973406105E-5</v>
          </cell>
          <cell r="G191">
            <v>9.5816364769422897E-5</v>
          </cell>
          <cell r="H191">
            <v>6.7640181953784094E-5</v>
          </cell>
          <cell r="I191">
            <v>2.3310366443718101E-5</v>
          </cell>
        </row>
        <row r="192">
          <cell r="A192" t="str">
            <v>T_C-MHY-DSL-S3</v>
          </cell>
          <cell r="B192" t="str">
            <v>VAR_fout</v>
          </cell>
          <cell r="C192" t="str">
            <v>CO2_T</v>
          </cell>
          <cell r="E192">
            <v>2.6968162507992801E-2</v>
          </cell>
          <cell r="F192">
            <v>8.0464274158621604E-2</v>
          </cell>
          <cell r="G192">
            <v>0.10197243281588039</v>
          </cell>
          <cell r="H192">
            <v>6.6442732442406477E-2</v>
          </cell>
          <cell r="I192">
            <v>2.0132384502910289E-2</v>
          </cell>
        </row>
        <row r="193">
          <cell r="A193" t="str">
            <v>T_C-MHY-DSL-S3</v>
          </cell>
          <cell r="B193" t="str">
            <v>VAR_fout</v>
          </cell>
          <cell r="C193" t="str">
            <v>TPCAR</v>
          </cell>
          <cell r="E193">
            <v>1.5462782663160451E-4</v>
          </cell>
          <cell r="F193">
            <v>4.7992697650090481E-4</v>
          </cell>
          <cell r="G193">
            <v>6.3049645458500064E-4</v>
          </cell>
          <cell r="H193">
            <v>4.1552882095962767E-4</v>
          </cell>
          <cell r="I193">
            <v>1.3047813701648497E-4</v>
          </cell>
        </row>
        <row r="194">
          <cell r="A194" t="str">
            <v>T_C-MHY-DSL-S3</v>
          </cell>
          <cell r="B194" t="str">
            <v>VAR_fin</v>
          </cell>
          <cell r="C194" t="str">
            <v>TDSL</v>
          </cell>
          <cell r="E194">
            <v>3.6791490461108824E-4</v>
          </cell>
          <cell r="F194">
            <v>1.0977390744695997E-3</v>
          </cell>
          <cell r="G194">
            <v>1.3911655227268826E-3</v>
          </cell>
          <cell r="H194">
            <v>9.0644928297962555E-4</v>
          </cell>
          <cell r="I194">
            <v>2.7465736020341466E-4</v>
          </cell>
        </row>
        <row r="195">
          <cell r="A195" t="str">
            <v>T_C-MHY-DSL-S3</v>
          </cell>
          <cell r="B195" t="str">
            <v>VAR_ncap</v>
          </cell>
          <cell r="C195" t="str">
            <v>-</v>
          </cell>
          <cell r="E195">
            <v>1.13275298875729E-5</v>
          </cell>
          <cell r="F195">
            <v>2.4787834703062201E-5</v>
          </cell>
          <cell r="G195">
            <v>1.6910644518092599E-5</v>
          </cell>
        </row>
        <row r="196">
          <cell r="A196" t="str">
            <v>T_C-MHY-DSL-S3</v>
          </cell>
          <cell r="B196" t="str">
            <v>VAR_cap</v>
          </cell>
          <cell r="C196" t="str">
            <v>-</v>
          </cell>
          <cell r="E196">
            <v>1.1176724772651699E-5</v>
          </cell>
          <cell r="F196">
            <v>3.4994814291729102E-5</v>
          </cell>
          <cell r="G196">
            <v>4.5995096907834502E-5</v>
          </cell>
          <cell r="H196">
            <v>3.12999225548456E-5</v>
          </cell>
          <cell r="I196">
            <v>1.0133422692384699E-5</v>
          </cell>
        </row>
        <row r="197">
          <cell r="A197" t="str">
            <v>T_B_c-HYBDSL-S1</v>
          </cell>
          <cell r="B197" t="str">
            <v>VAR_fout</v>
          </cell>
          <cell r="C197" t="str">
            <v>CO2_T</v>
          </cell>
          <cell r="E197">
            <v>0.121534299630378</v>
          </cell>
          <cell r="F197">
            <v>0.14012778995362229</v>
          </cell>
          <cell r="G197">
            <v>2.152623882932013E-4</v>
          </cell>
          <cell r="I197">
            <v>2.6306737481116699E-4</v>
          </cell>
          <cell r="J197">
            <v>7.11583828928401E-2</v>
          </cell>
          <cell r="K197">
            <v>7.1369749645256206E-2</v>
          </cell>
        </row>
        <row r="198">
          <cell r="A198" t="str">
            <v>T_B_c-HYBDSL-S1</v>
          </cell>
          <cell r="B198" t="str">
            <v>VAR_fout</v>
          </cell>
          <cell r="C198" t="str">
            <v>TPBSc</v>
          </cell>
          <cell r="E198">
            <v>2.6945414286527411E-4</v>
          </cell>
          <cell r="F198">
            <v>3.1293275061301855E-4</v>
          </cell>
          <cell r="G198">
            <v>5.0060717237886777E-7</v>
          </cell>
          <cell r="I198">
            <v>7.344655105434817E-7</v>
          </cell>
          <cell r="J198">
            <v>2.0851507151591224E-4</v>
          </cell>
          <cell r="K198">
            <v>2.0913443850690335E-4</v>
          </cell>
        </row>
        <row r="199">
          <cell r="A199" t="str">
            <v>T_B_c-HYBDSL-S1</v>
          </cell>
          <cell r="B199" t="str">
            <v>VAR_fin</v>
          </cell>
          <cell r="C199" t="str">
            <v>TDSL</v>
          </cell>
          <cell r="E199">
            <v>1.6580395583953348E-3</v>
          </cell>
          <cell r="F199">
            <v>1.9117024550289563E-3</v>
          </cell>
          <cell r="G199">
            <v>2.9367310817626369E-6</v>
          </cell>
          <cell r="I199">
            <v>3.5889137082014547E-6</v>
          </cell>
          <cell r="J199">
            <v>9.7078284983410771E-4</v>
          </cell>
          <cell r="K199">
            <v>9.736664344509716E-4</v>
          </cell>
        </row>
        <row r="200">
          <cell r="A200" t="str">
            <v>T_B_c-HYBDSL-S1</v>
          </cell>
          <cell r="B200" t="str">
            <v>VAR_ncap</v>
          </cell>
          <cell r="C200" t="str">
            <v>-</v>
          </cell>
          <cell r="E200">
            <v>5.9616297755941503E-6</v>
          </cell>
          <cell r="F200">
            <v>1.11310046645309E-6</v>
          </cell>
          <cell r="G200">
            <v>1.7113143572947E-8</v>
          </cell>
          <cell r="I200">
            <v>2.93731602937593E-8</v>
          </cell>
          <cell r="J200">
            <v>4.5434279876179202E-6</v>
          </cell>
        </row>
        <row r="201">
          <cell r="A201" t="str">
            <v>T_B_c-HYBDSL-S1</v>
          </cell>
          <cell r="B201" t="str">
            <v>VAR_cap</v>
          </cell>
          <cell r="C201" t="str">
            <v>-</v>
          </cell>
          <cell r="E201">
            <v>5.9616297755941503E-6</v>
          </cell>
          <cell r="F201">
            <v>7.0631867446172225E-6</v>
          </cell>
          <cell r="G201">
            <v>5.3964885603739912E-8</v>
          </cell>
          <cell r="H201">
            <v>1.2154672756121927E-8</v>
          </cell>
          <cell r="I201">
            <v>3.2966868041340003E-8</v>
          </cell>
          <cell r="J201">
            <v>4.5570933656987305E-6</v>
          </cell>
          <cell r="K201">
            <v>4.5534617780288802E-6</v>
          </cell>
        </row>
        <row r="202">
          <cell r="A202" t="str">
            <v>T_C-MHY-DSL-S4</v>
          </cell>
          <cell r="B202" t="str">
            <v>VAR_fout</v>
          </cell>
          <cell r="C202" t="str">
            <v>CO2_T</v>
          </cell>
          <cell r="E202">
            <v>1.82650445804085E-2</v>
          </cell>
          <cell r="F202">
            <v>4.4603751225855096E-2</v>
          </cell>
          <cell r="G202">
            <v>5.89490887290402E-2</v>
          </cell>
          <cell r="H202">
            <v>3.7976843861596839E-2</v>
          </cell>
          <cell r="I202">
            <v>1.221526984384342E-2</v>
          </cell>
        </row>
        <row r="203">
          <cell r="A203" t="str">
            <v>T_C-MHY-DSL-S4</v>
          </cell>
          <cell r="B203" t="str">
            <v>VAR_fout</v>
          </cell>
          <cell r="C203" t="str">
            <v>TPCAR</v>
          </cell>
          <cell r="E203">
            <v>9.9531794460085534E-5</v>
          </cell>
          <cell r="F203">
            <v>2.5180406249476761E-4</v>
          </cell>
          <cell r="G203">
            <v>3.4616254225548803E-4</v>
          </cell>
          <cell r="H203">
            <v>2.2583819313486275E-4</v>
          </cell>
          <cell r="I203">
            <v>7.5264981948094779E-5</v>
          </cell>
        </row>
        <row r="204">
          <cell r="A204" t="str">
            <v>T_C-MHY-DSL-S4</v>
          </cell>
          <cell r="B204" t="str">
            <v>VAR_fin</v>
          </cell>
          <cell r="C204" t="str">
            <v>TDSL</v>
          </cell>
          <cell r="E204">
            <v>2.4918205430298136E-4</v>
          </cell>
          <cell r="F204">
            <v>6.0850956651916949E-4</v>
          </cell>
          <cell r="G204">
            <v>8.0421676301555543E-4</v>
          </cell>
          <cell r="H204">
            <v>5.1810155336421326E-4</v>
          </cell>
          <cell r="I204">
            <v>1.6664761042078344E-4</v>
          </cell>
        </row>
        <row r="205">
          <cell r="A205" t="str">
            <v>T_C-MHY-DSL-S4</v>
          </cell>
          <cell r="B205" t="str">
            <v>VAR_ncap</v>
          </cell>
          <cell r="C205" t="str">
            <v>-</v>
          </cell>
          <cell r="E205">
            <v>8.4875540389547308E-6</v>
          </cell>
          <cell r="F205">
            <v>1.4423733334761801E-5</v>
          </cell>
          <cell r="G205">
            <v>1.19814643784249E-5</v>
          </cell>
        </row>
        <row r="206">
          <cell r="A206" t="str">
            <v>T_C-MHY-DSL-S4</v>
          </cell>
          <cell r="B206" t="str">
            <v>VAR_cap</v>
          </cell>
          <cell r="C206" t="str">
            <v>-</v>
          </cell>
          <cell r="E206">
            <v>8.3745579511096305E-6</v>
          </cell>
          <cell r="F206">
            <v>2.2126917284291901E-5</v>
          </cell>
          <cell r="G206">
            <v>3.0210377597513601E-5</v>
          </cell>
          <cell r="H206">
            <v>2.0354966447450001E-5</v>
          </cell>
          <cell r="I206">
            <v>6.8690348045037604E-6</v>
          </cell>
        </row>
        <row r="207">
          <cell r="A207" t="str">
            <v>T_B_c-HYBDSL-S2</v>
          </cell>
          <cell r="B207" t="str">
            <v>VAR_fout</v>
          </cell>
          <cell r="C207" t="str">
            <v>CO2_T</v>
          </cell>
          <cell r="E207">
            <v>1.12148029700286E-2</v>
          </cell>
          <cell r="F207">
            <v>2.15669883435252E-2</v>
          </cell>
        </row>
        <row r="208">
          <cell r="A208" t="str">
            <v>T_B_c-HYBDSL-S2</v>
          </cell>
          <cell r="B208" t="str">
            <v>VAR_fout</v>
          </cell>
          <cell r="C208" t="str">
            <v>TPBSc</v>
          </cell>
          <cell r="E208">
            <v>1.7823417749279022E-5</v>
          </cell>
          <cell r="F208">
            <v>3.5084595131756252E-5</v>
          </cell>
        </row>
        <row r="209">
          <cell r="A209" t="str">
            <v>T_B_c-HYBDSL-S2</v>
          </cell>
          <cell r="B209" t="str">
            <v>VAR_fin</v>
          </cell>
          <cell r="C209" t="str">
            <v>TDSL</v>
          </cell>
          <cell r="E209">
            <v>1.5299867626232774E-4</v>
          </cell>
          <cell r="F209">
            <v>2.9422903606446312E-4</v>
          </cell>
        </row>
        <row r="210">
          <cell r="A210" t="str">
            <v>T_B_c-HYBDSL-S2</v>
          </cell>
          <cell r="B210" t="str">
            <v>VAR_ncap</v>
          </cell>
          <cell r="C210" t="str">
            <v>-</v>
          </cell>
          <cell r="E210">
            <v>4.2559751300157599E-7</v>
          </cell>
          <cell r="F210">
            <v>3.9245110529132601E-7</v>
          </cell>
        </row>
        <row r="211">
          <cell r="A211" t="str">
            <v>T_B_c-HYBDSL-S2</v>
          </cell>
          <cell r="B211" t="str">
            <v>VAR_cap</v>
          </cell>
          <cell r="C211" t="str">
            <v>-</v>
          </cell>
          <cell r="E211">
            <v>4.2559751300157599E-7</v>
          </cell>
          <cell r="F211">
            <v>8.1804861829290199E-7</v>
          </cell>
          <cell r="G211">
            <v>8.8846265575839582E-9</v>
          </cell>
          <cell r="H211">
            <v>1.1889016224600116E-9</v>
          </cell>
        </row>
        <row r="212">
          <cell r="A212" t="str">
            <v>T_C-BATELCEXT</v>
          </cell>
          <cell r="B212" t="str">
            <v>VAR_fout</v>
          </cell>
          <cell r="C212" t="str">
            <v>TPCAR</v>
          </cell>
          <cell r="D212">
            <v>0.4161935370564252</v>
          </cell>
          <cell r="E212">
            <v>0.36067136718827147</v>
          </cell>
          <cell r="F212">
            <v>0.27744930350806335</v>
          </cell>
          <cell r="G212">
            <v>0.13873176077717847</v>
          </cell>
        </row>
        <row r="213">
          <cell r="A213" t="str">
            <v>T_C-BATELCEXT</v>
          </cell>
          <cell r="B213" t="str">
            <v>VAR_fin</v>
          </cell>
          <cell r="C213" t="str">
            <v>T-ELC-car</v>
          </cell>
          <cell r="D213">
            <v>0.46788974147288265</v>
          </cell>
          <cell r="E213">
            <v>0.37689859696098366</v>
          </cell>
          <cell r="F213">
            <v>0.2622157651828676</v>
          </cell>
          <cell r="G213">
            <v>0.11309541890639466</v>
          </cell>
        </row>
        <row r="214">
          <cell r="A214" t="str">
            <v>T_C-BATELCEXT</v>
          </cell>
          <cell r="B214" t="str">
            <v>VAR_cap</v>
          </cell>
          <cell r="C214" t="str">
            <v>-</v>
          </cell>
          <cell r="D214">
            <v>4.2039886692118611E-2</v>
          </cell>
          <cell r="E214">
            <v>3.643132857109483E-2</v>
          </cell>
          <cell r="F214">
            <v>2.8025160721111494E-2</v>
          </cell>
          <cell r="G214">
            <v>1.4013305091718059E-2</v>
          </cell>
        </row>
        <row r="215">
          <cell r="A215" t="str">
            <v>D-TDSL</v>
          </cell>
          <cell r="B215" t="str">
            <v>VAR_fout</v>
          </cell>
          <cell r="C215" t="str">
            <v>CO2</v>
          </cell>
          <cell r="D215">
            <v>8688.8343080181003</v>
          </cell>
          <cell r="E215">
            <v>8192.6619248059596</v>
          </cell>
          <cell r="F215">
            <v>7018.3365965353696</v>
          </cell>
          <cell r="G215">
            <v>4634.8172609576504</v>
          </cell>
          <cell r="H215">
            <v>2685.89697589361</v>
          </cell>
          <cell r="I215">
            <v>1783.0375113815901</v>
          </cell>
          <cell r="J215">
            <v>779.27942114647101</v>
          </cell>
          <cell r="K215">
            <v>3.18922920239334E-2</v>
          </cell>
          <cell r="L215">
            <v>6.2805548511846901E-2</v>
          </cell>
          <cell r="M215">
            <v>0.106977088942005</v>
          </cell>
          <cell r="N215">
            <v>8.2098461011437598E-2</v>
          </cell>
          <cell r="O215">
            <v>0.244194506490897</v>
          </cell>
        </row>
        <row r="216">
          <cell r="A216" t="str">
            <v>D-TDSL</v>
          </cell>
          <cell r="B216" t="str">
            <v>VAR_fout</v>
          </cell>
          <cell r="C216" t="str">
            <v>TDSL</v>
          </cell>
          <cell r="D216">
            <v>116.79593845903845</v>
          </cell>
          <cell r="E216">
            <v>110.12635343987874</v>
          </cell>
          <cell r="F216">
            <v>94.340987542750852</v>
          </cell>
          <cell r="G216">
            <v>62.301548445935921</v>
          </cell>
          <cell r="H216">
            <v>36.104021182024717</v>
          </cell>
          <cell r="I216">
            <v>23.967719036523256</v>
          </cell>
          <cell r="J216">
            <v>10.475130275027542</v>
          </cell>
          <cell r="K216">
            <v>4.2869849331890979E-4</v>
          </cell>
          <cell r="L216">
            <v>8.4423672023606843E-4</v>
          </cell>
          <cell r="M216">
            <v>1.4379937576974528E-3</v>
          </cell>
          <cell r="N216">
            <v>1.1035734437961472E-3</v>
          </cell>
          <cell r="O216">
            <v>3.2824801971222794E-3</v>
          </cell>
        </row>
        <row r="217">
          <cell r="A217" t="str">
            <v>D-TDSL</v>
          </cell>
          <cell r="B217" t="str">
            <v>VAR_fin</v>
          </cell>
          <cell r="C217" t="str">
            <v>DSL</v>
          </cell>
          <cell r="D217">
            <v>118.53798510256613</v>
          </cell>
          <cell r="E217">
            <v>111.76892121154114</v>
          </cell>
          <cell r="F217">
            <v>95.748111821764894</v>
          </cell>
          <cell r="G217">
            <v>63.230794828890168</v>
          </cell>
          <cell r="H217">
            <v>36.642523545615475</v>
          </cell>
          <cell r="I217">
            <v>24.325204793746153</v>
          </cell>
          <cell r="J217">
            <v>10.631370001998237</v>
          </cell>
          <cell r="K217">
            <v>4.3509266062664913E-4</v>
          </cell>
          <cell r="L217">
            <v>8.5682876550950736E-4</v>
          </cell>
          <cell r="M217">
            <v>1.4594418682401754E-3</v>
          </cell>
          <cell r="N217">
            <v>1.1200335745080161E-3</v>
          </cell>
          <cell r="O217">
            <v>3.3314393791391127E-3</v>
          </cell>
        </row>
        <row r="218">
          <cell r="A218" t="str">
            <v>T_B_c-HYBDSL-S3</v>
          </cell>
          <cell r="B218" t="str">
            <v>VAR_fout</v>
          </cell>
          <cell r="C218" t="str">
            <v>CO2_T</v>
          </cell>
          <cell r="E218">
            <v>7.0988397390149499E-3</v>
          </cell>
          <cell r="F218">
            <v>1.2845045168754791E-2</v>
          </cell>
        </row>
        <row r="219">
          <cell r="A219" t="str">
            <v>T_B_c-HYBDSL-S3</v>
          </cell>
          <cell r="B219" t="str">
            <v>VAR_fout</v>
          </cell>
          <cell r="C219" t="str">
            <v>TPBSc</v>
          </cell>
          <cell r="E219">
            <v>7.576856834781139E-6</v>
          </cell>
          <cell r="F219">
            <v>1.4008404119240054E-5</v>
          </cell>
        </row>
        <row r="220">
          <cell r="A220" t="str">
            <v>T_B_c-HYBDSL-S3</v>
          </cell>
          <cell r="B220" t="str">
            <v>VAR_fin</v>
          </cell>
          <cell r="C220" t="str">
            <v>TDSL</v>
          </cell>
          <cell r="E220">
            <v>9.6846381159821967E-5</v>
          </cell>
          <cell r="F220">
            <v>1.7523936110170265E-4</v>
          </cell>
        </row>
        <row r="221">
          <cell r="A221" t="str">
            <v>T_B_c-HYBDSL-S3</v>
          </cell>
          <cell r="B221" t="str">
            <v>VAR_ncap</v>
          </cell>
          <cell r="C221" t="str">
            <v>-</v>
          </cell>
          <cell r="E221">
            <v>1.9030016078498501E-7</v>
          </cell>
          <cell r="F221">
            <v>1.5504840025340999E-7</v>
          </cell>
        </row>
        <row r="222">
          <cell r="A222" t="str">
            <v>T_B_c-HYBDSL-S3</v>
          </cell>
          <cell r="B222" t="str">
            <v>VAR_cap</v>
          </cell>
          <cell r="C222" t="str">
            <v>-</v>
          </cell>
          <cell r="E222">
            <v>1.9030016078498501E-7</v>
          </cell>
          <cell r="F222">
            <v>3.4534856103839598E-7</v>
          </cell>
          <cell r="G222">
            <v>1.3095432934899676E-9</v>
          </cell>
        </row>
        <row r="223">
          <cell r="A223" t="str">
            <v>T-Bat-Car-STG_S1</v>
          </cell>
          <cell r="B223" t="str">
            <v>VAR_fout</v>
          </cell>
          <cell r="C223" t="str">
            <v>T-ELC-car-BatSTGAUXout_S1</v>
          </cell>
          <cell r="D223">
            <v>7.7156129441590254E-3</v>
          </cell>
          <cell r="E223">
            <v>1.4197013499474571E-2</v>
          </cell>
          <cell r="F223">
            <v>1.3639961011540967E-2</v>
          </cell>
          <cell r="G223">
            <v>0.58412309826938724</v>
          </cell>
          <cell r="H223">
            <v>1.3295239269954986</v>
          </cell>
          <cell r="I223">
            <v>1.6011646304733544</v>
          </cell>
          <cell r="J223">
            <v>1.8789592529543766</v>
          </cell>
          <cell r="K223">
            <v>1.9725033287708296</v>
          </cell>
          <cell r="L223">
            <v>1.4779698062532705</v>
          </cell>
          <cell r="M223">
            <v>1.3790338441002519</v>
          </cell>
          <cell r="N223">
            <v>1.4138432238207945</v>
          </cell>
          <cell r="O223">
            <v>1.4961383015332459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T-ELC-car-BatSTGOut_S1</v>
          </cell>
          <cell r="D224">
            <v>7.7156129441590254E-3</v>
          </cell>
          <cell r="E224">
            <v>1.4197013499474567E-2</v>
          </cell>
          <cell r="F224">
            <v>1.3639961011540967E-2</v>
          </cell>
          <cell r="G224">
            <v>0.58412309826938724</v>
          </cell>
          <cell r="H224">
            <v>1.3295239269954986</v>
          </cell>
          <cell r="I224">
            <v>1.6011646304733544</v>
          </cell>
          <cell r="J224">
            <v>1.8789592529543766</v>
          </cell>
          <cell r="K224">
            <v>1.9725033287708291</v>
          </cell>
          <cell r="L224">
            <v>1.4779698062532705</v>
          </cell>
          <cell r="M224">
            <v>1.3790338441002516</v>
          </cell>
          <cell r="N224">
            <v>1.4138432238207945</v>
          </cell>
          <cell r="O224">
            <v>1.4961383015332457</v>
          </cell>
        </row>
        <row r="225">
          <cell r="A225" t="str">
            <v>T-Bat-Car-STG_S1</v>
          </cell>
          <cell r="B225" t="str">
            <v>VAR_fin</v>
          </cell>
          <cell r="C225" t="str">
            <v>T-ELC-car-BatSTGAUXin_S1</v>
          </cell>
          <cell r="D225">
            <v>7.718543081908124E-3</v>
          </cell>
          <cell r="E225">
            <v>1.4213461335184894E-2</v>
          </cell>
          <cell r="F225">
            <v>1.3672006078347385E-2</v>
          </cell>
          <cell r="G225">
            <v>0.58420827828025867</v>
          </cell>
          <cell r="H225">
            <v>1.3296865281457606</v>
          </cell>
          <cell r="I225">
            <v>1.6013501580807641</v>
          </cell>
          <cell r="J225">
            <v>1.8791854589691381</v>
          </cell>
          <cell r="K225">
            <v>1.9727443920220673</v>
          </cell>
          <cell r="L225">
            <v>1.478141640611182</v>
          </cell>
          <cell r="M225">
            <v>1.3792075089734677</v>
          </cell>
          <cell r="N225">
            <v>1.4140064254290103</v>
          </cell>
          <cell r="O225">
            <v>1.4963305670709859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T-ELC-car-BatSTGin_S1</v>
          </cell>
          <cell r="D226">
            <v>7.718543081908124E-3</v>
          </cell>
          <cell r="E226">
            <v>1.4213461335184894E-2</v>
          </cell>
          <cell r="F226">
            <v>1.3672006078347385E-2</v>
          </cell>
          <cell r="G226">
            <v>0.58420827828025867</v>
          </cell>
          <cell r="H226">
            <v>1.3296865281457606</v>
          </cell>
          <cell r="I226">
            <v>1.6013501580807641</v>
          </cell>
          <cell r="J226">
            <v>1.8791854589691381</v>
          </cell>
          <cell r="K226">
            <v>1.9727443920220673</v>
          </cell>
          <cell r="L226">
            <v>1.478141640611182</v>
          </cell>
          <cell r="M226">
            <v>1.3792075089734677</v>
          </cell>
          <cell r="N226">
            <v>1.4140064254290103</v>
          </cell>
          <cell r="O226">
            <v>1.4963305670709859</v>
          </cell>
        </row>
        <row r="227">
          <cell r="A227" t="str">
            <v>T-Bat-Car-STG_S1</v>
          </cell>
          <cell r="B227" t="str">
            <v>VAR_ncap</v>
          </cell>
          <cell r="C227" t="str">
            <v>-</v>
          </cell>
          <cell r="D227">
            <v>4.2856291912958004E-3</v>
          </cell>
          <cell r="E227">
            <v>4.49573961352846E-2</v>
          </cell>
          <cell r="F227">
            <v>8.6784104995914602E-2</v>
          </cell>
          <cell r="G227">
            <v>11.438966405049699</v>
          </cell>
          <cell r="H227">
            <v>12.877004088926601</v>
          </cell>
          <cell r="I227">
            <v>9.8248845810675896</v>
          </cell>
          <cell r="J227">
            <v>10.8245250199188</v>
          </cell>
          <cell r="K227">
            <v>11.2231550247876</v>
          </cell>
          <cell r="L227">
            <v>9.13356339789161</v>
          </cell>
          <cell r="M227">
            <v>9.07158281614152</v>
          </cell>
          <cell r="N227">
            <v>8.8217898257146494</v>
          </cell>
          <cell r="O227">
            <v>7.1501755916737197</v>
          </cell>
        </row>
        <row r="228">
          <cell r="A228" t="str">
            <v>T-Bat-Car-STG_S1</v>
          </cell>
          <cell r="B228" t="str">
            <v>VAR_cap</v>
          </cell>
          <cell r="C228" t="str">
            <v>-</v>
          </cell>
          <cell r="D228">
            <v>4.2856291912958004E-3</v>
          </cell>
          <cell r="E228">
            <v>4.8519431117249212E-2</v>
          </cell>
          <cell r="F228">
            <v>0.13129860561749324</v>
          </cell>
          <cell r="G228">
            <v>10.957485103693783</v>
          </cell>
          <cell r="H228">
            <v>21.502222294585465</v>
          </cell>
          <cell r="I228">
            <v>25.914590533971477</v>
          </cell>
          <cell r="J228">
            <v>26.316630251840124</v>
          </cell>
          <cell r="K228">
            <v>25.903187575808271</v>
          </cell>
          <cell r="L228">
            <v>25.36293490115273</v>
          </cell>
          <cell r="M228">
            <v>25.121505897495826</v>
          </cell>
          <cell r="N228">
            <v>25.045332990070584</v>
          </cell>
          <cell r="O228">
            <v>25.043466107981764</v>
          </cell>
        </row>
        <row r="229">
          <cell r="A229" t="str">
            <v>T_B_c-HYBDSL-S4</v>
          </cell>
          <cell r="B229" t="str">
            <v>VAR_fout</v>
          </cell>
          <cell r="C229" t="str">
            <v>CO2_T</v>
          </cell>
          <cell r="E229">
            <v>1.49587211190599E-3</v>
          </cell>
          <cell r="F229">
            <v>2.6504852274262399E-3</v>
          </cell>
        </row>
        <row r="230">
          <cell r="A230" t="str">
            <v>T_B_c-HYBDSL-S4</v>
          </cell>
          <cell r="B230" t="str">
            <v>VAR_fout</v>
          </cell>
          <cell r="C230" t="str">
            <v>TPBSc</v>
          </cell>
          <cell r="E230">
            <v>1.0765267081218094E-6</v>
          </cell>
          <cell r="F230">
            <v>1.9471773774362264E-6</v>
          </cell>
        </row>
        <row r="231">
          <cell r="A231" t="str">
            <v>T_B_c-HYBDSL-S4</v>
          </cell>
          <cell r="B231" t="str">
            <v>VAR_fin</v>
          </cell>
          <cell r="C231" t="str">
            <v>TDSL</v>
          </cell>
          <cell r="E231">
            <v>2.0407532222455587E-5</v>
          </cell>
          <cell r="F231">
            <v>3.6159416472390663E-5</v>
          </cell>
        </row>
        <row r="232">
          <cell r="A232" t="str">
            <v>T_B_c-HYBDSL-S4</v>
          </cell>
          <cell r="B232" t="str">
            <v>VAR_ncap</v>
          </cell>
          <cell r="C232" t="str">
            <v>-</v>
          </cell>
          <cell r="E232">
            <v>4.2567077179971097E-8</v>
          </cell>
          <cell r="F232">
            <v>3.4251657228259697E-8</v>
          </cell>
        </row>
        <row r="233">
          <cell r="A233" t="str">
            <v>T_B_c-HYBDSL-S4</v>
          </cell>
          <cell r="B233" t="str">
            <v>VAR_cap</v>
          </cell>
          <cell r="C233" t="str">
            <v>-</v>
          </cell>
          <cell r="E233">
            <v>4.2567077179971097E-8</v>
          </cell>
          <cell r="F233">
            <v>7.68187344082309E-8</v>
          </cell>
          <cell r="G233">
            <v>2.902117058700405E-9</v>
          </cell>
        </row>
        <row r="234">
          <cell r="A234" t="str">
            <v>TFHGV-ICEDSLExt</v>
          </cell>
          <cell r="B234" t="str">
            <v>VAR_fout</v>
          </cell>
          <cell r="C234" t="str">
            <v>CO2_T</v>
          </cell>
          <cell r="D234">
            <v>1410.0676168748601</v>
          </cell>
          <cell r="E234">
            <v>865.24838633791296</v>
          </cell>
          <cell r="F234">
            <v>841.98846818355798</v>
          </cell>
          <cell r="G234">
            <v>362.56394182025002</v>
          </cell>
        </row>
        <row r="235">
          <cell r="A235" t="str">
            <v>TFHGV-ICEDSLExt</v>
          </cell>
          <cell r="B235" t="str">
            <v>VAR_fout</v>
          </cell>
          <cell r="C235" t="str">
            <v>TFHGV</v>
          </cell>
          <cell r="D235">
            <v>1.5765375810307414</v>
          </cell>
          <cell r="E235">
            <v>0.99150867249249042</v>
          </cell>
          <cell r="F235">
            <v>1.0000483552758188</v>
          </cell>
          <cell r="G235">
            <v>0.43062522516711399</v>
          </cell>
        </row>
        <row r="236">
          <cell r="A236" t="str">
            <v>TFHGV-ICEDSLExt</v>
          </cell>
          <cell r="B236" t="str">
            <v>VAR_fin</v>
          </cell>
          <cell r="C236" t="str">
            <v>TDSL</v>
          </cell>
          <cell r="D236">
            <v>19.236938838674725</v>
          </cell>
          <cell r="E236">
            <v>11.80420718059908</v>
          </cell>
          <cell r="F236">
            <v>11.486882239884833</v>
          </cell>
          <cell r="G236">
            <v>4.9463020712175911</v>
          </cell>
        </row>
        <row r="237">
          <cell r="A237" t="str">
            <v>TFHGV-ICEDSLExt</v>
          </cell>
          <cell r="B237" t="str">
            <v>VAR_cap</v>
          </cell>
          <cell r="C237" t="str">
            <v>-</v>
          </cell>
          <cell r="D237">
            <v>2.9661983242069659E-2</v>
          </cell>
          <cell r="E237">
            <v>1.977465173350941E-2</v>
          </cell>
          <cell r="F237">
            <v>1.9774655309890338E-2</v>
          </cell>
          <cell r="G237">
            <v>9.8873333333333296E-3</v>
          </cell>
        </row>
        <row r="238">
          <cell r="A238" t="str">
            <v>TPSHPGSLEXT</v>
          </cell>
          <cell r="B238" t="str">
            <v>VAR_fout</v>
          </cell>
          <cell r="C238" t="str">
            <v>TPSHP</v>
          </cell>
          <cell r="D238">
            <v>1.5951113482171899</v>
          </cell>
          <cell r="E238">
            <v>0.72179302150147695</v>
          </cell>
          <cell r="F238">
            <v>1.44710583053546</v>
          </cell>
          <cell r="G238">
            <v>1.9058012965487401</v>
          </cell>
          <cell r="H238">
            <v>1.90582897484404</v>
          </cell>
          <cell r="I238">
            <v>0.97263901398776498</v>
          </cell>
          <cell r="J238">
            <v>1.41509273809191E-3</v>
          </cell>
        </row>
        <row r="239">
          <cell r="A239" t="str">
            <v>TPSHPGSLEXT</v>
          </cell>
          <cell r="B239" t="str">
            <v>VAR_fout</v>
          </cell>
          <cell r="C239" t="str">
            <v>CO2_T</v>
          </cell>
          <cell r="D239">
            <v>129.873812963153</v>
          </cell>
          <cell r="E239">
            <v>58.768318573725097</v>
          </cell>
          <cell r="F239">
            <v>117.823217910716</v>
          </cell>
          <cell r="G239">
            <v>155.17015875383501</v>
          </cell>
          <cell r="H239">
            <v>155.172412317983</v>
          </cell>
          <cell r="I239">
            <v>79.192175219928799</v>
          </cell>
          <cell r="J239">
            <v>0.115216714994771</v>
          </cell>
        </row>
        <row r="240">
          <cell r="A240" t="str">
            <v>TPSHPGSLEXT</v>
          </cell>
          <cell r="B240" t="str">
            <v>VAR_fin</v>
          </cell>
          <cell r="C240" t="str">
            <v>TGSL</v>
          </cell>
          <cell r="D240">
            <v>1.759807763728358</v>
          </cell>
          <cell r="E240">
            <v>0.79631867986077265</v>
          </cell>
          <cell r="F240">
            <v>1.5965205678958911</v>
          </cell>
          <cell r="G240">
            <v>2.1025766768812324</v>
          </cell>
          <cell r="H240">
            <v>2.1026072129807969</v>
          </cell>
          <cell r="I240">
            <v>1.0730647048770801</v>
          </cell>
          <cell r="J240">
            <v>1.5612021002001518E-3</v>
          </cell>
        </row>
        <row r="241">
          <cell r="A241" t="str">
            <v>TPSHPGSLEXT</v>
          </cell>
          <cell r="B241" t="str">
            <v>VAR_ncap</v>
          </cell>
          <cell r="C241" t="str">
            <v>-</v>
          </cell>
          <cell r="D241">
            <v>1.00825938705909E-6</v>
          </cell>
          <cell r="E241">
            <v>4.1320713794489802E-6</v>
          </cell>
          <cell r="F241">
            <v>4.7338734612325104E-6</v>
          </cell>
          <cell r="G241">
            <v>0.31070081914368097</v>
          </cell>
          <cell r="H241">
            <v>3.0326087443708901E-5</v>
          </cell>
          <cell r="I241">
            <v>1.23911273842382E-5</v>
          </cell>
          <cell r="J241">
            <v>4.6074696616329203E-6</v>
          </cell>
          <cell r="K241">
            <v>4.3078719928047803E-6</v>
          </cell>
          <cell r="L241">
            <v>3.8748538035107001E-6</v>
          </cell>
          <cell r="M241">
            <v>5.0164024151245104E-6</v>
          </cell>
          <cell r="N241">
            <v>2.90124379836893E-6</v>
          </cell>
          <cell r="O241">
            <v>9.8917854426490096E-6</v>
          </cell>
        </row>
        <row r="242">
          <cell r="A242" t="str">
            <v>TPSHPGSLEXT</v>
          </cell>
          <cell r="B242" t="str">
            <v>VAR_cap</v>
          </cell>
          <cell r="C242" t="str">
            <v>-</v>
          </cell>
          <cell r="D242">
            <v>1.595112356476577</v>
          </cell>
          <cell r="E242">
            <v>1.595103880204922</v>
          </cell>
          <cell r="F242">
            <v>1.5951049381197493</v>
          </cell>
          <cell r="G242">
            <v>1.905803221436567</v>
          </cell>
          <cell r="H242">
            <v>1.9058271110665344</v>
          </cell>
          <cell r="I242">
            <v>0.97249512806042226</v>
          </cell>
          <cell r="J242">
            <v>1.3251972440339876E-3</v>
          </cell>
          <cell r="K242">
            <v>9.4871310610580015E-6</v>
          </cell>
          <cell r="L242">
            <v>9.2943911955692E-6</v>
          </cell>
          <cell r="M242">
            <v>9.7127104092594099E-6</v>
          </cell>
          <cell r="N242">
            <v>7.1424113984892823E-6</v>
          </cell>
          <cell r="O242">
            <v>1.531111180481198E-5</v>
          </cell>
        </row>
        <row r="243">
          <cell r="A243" t="str">
            <v>T-Bat-Car-STG_S2</v>
          </cell>
          <cell r="B243" t="str">
            <v>VAR_fout</v>
          </cell>
          <cell r="C243" t="str">
            <v>T-ELC-car-BatSTGAUXout_S2</v>
          </cell>
          <cell r="D243">
            <v>6.6186058050415844E-2</v>
          </cell>
          <cell r="E243">
            <v>0.10310543018130768</v>
          </cell>
          <cell r="F243">
            <v>1.0409917806094169</v>
          </cell>
          <cell r="G243">
            <v>5.841010771140879</v>
          </cell>
          <cell r="H243">
            <v>11.169621308865992</v>
          </cell>
          <cell r="I243">
            <v>11.905926489526959</v>
          </cell>
          <cell r="J243">
            <v>11.479256891841207</v>
          </cell>
          <cell r="K243">
            <v>10.620927329656212</v>
          </cell>
          <cell r="L243">
            <v>10.106146010952356</v>
          </cell>
          <cell r="M243">
            <v>9.5929500900310103</v>
          </cell>
          <cell r="N243">
            <v>9.2638470548899257</v>
          </cell>
          <cell r="O243">
            <v>9.1749166574934389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T-ELC-car-BatSTGOut_S2</v>
          </cell>
          <cell r="D244">
            <v>6.6186058050415844E-2</v>
          </cell>
          <cell r="E244">
            <v>0.10310543018130768</v>
          </cell>
          <cell r="F244">
            <v>1.0409917806094167</v>
          </cell>
          <cell r="G244">
            <v>5.8410107711408781</v>
          </cell>
          <cell r="H244">
            <v>11.16962130886599</v>
          </cell>
          <cell r="I244">
            <v>11.905926489526959</v>
          </cell>
          <cell r="J244">
            <v>11.479256891841205</v>
          </cell>
          <cell r="K244">
            <v>10.62092732965621</v>
          </cell>
          <cell r="L244">
            <v>10.106146010952356</v>
          </cell>
          <cell r="M244">
            <v>9.5929500900310085</v>
          </cell>
          <cell r="N244">
            <v>9.2638470548899239</v>
          </cell>
          <cell r="O244">
            <v>9.1749166574934389</v>
          </cell>
        </row>
        <row r="245">
          <cell r="A245" t="str">
            <v>T-Bat-Car-STG_S2</v>
          </cell>
          <cell r="B245" t="str">
            <v>VAR_fin</v>
          </cell>
          <cell r="C245" t="str">
            <v>T-ELC-car-BatSTGAUXin_S2</v>
          </cell>
          <cell r="D245">
            <v>6.6194565516637049E-2</v>
          </cell>
          <cell r="E245">
            <v>0.10313041346820818</v>
          </cell>
          <cell r="F245">
            <v>1.0411232945276081</v>
          </cell>
          <cell r="G245">
            <v>5.8416138893227307</v>
          </cell>
          <cell r="H245">
            <v>11.170768660792422</v>
          </cell>
          <cell r="I245">
            <v>11.907138753150189</v>
          </cell>
          <cell r="J245">
            <v>11.480441983049568</v>
          </cell>
          <cell r="K245">
            <v>10.622028340092561</v>
          </cell>
          <cell r="L245">
            <v>10.107181117242053</v>
          </cell>
          <cell r="M245">
            <v>9.593947854036232</v>
          </cell>
          <cell r="N245">
            <v>9.2647962524497736</v>
          </cell>
          <cell r="O245">
            <v>9.175876810492495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T-ELC-car-BatSTGin_S2</v>
          </cell>
          <cell r="D246">
            <v>6.6194565516637049E-2</v>
          </cell>
          <cell r="E246">
            <v>0.10313041346820818</v>
          </cell>
          <cell r="F246">
            <v>1.0411232945276081</v>
          </cell>
          <cell r="G246">
            <v>5.8416138893227307</v>
          </cell>
          <cell r="H246">
            <v>11.170768660792422</v>
          </cell>
          <cell r="I246">
            <v>11.907138753150189</v>
          </cell>
          <cell r="J246">
            <v>11.480441983049568</v>
          </cell>
          <cell r="K246">
            <v>10.622028340092561</v>
          </cell>
          <cell r="L246">
            <v>10.107181117242053</v>
          </cell>
          <cell r="M246">
            <v>9.593947854036232</v>
          </cell>
          <cell r="N246">
            <v>9.2647962524497736</v>
          </cell>
          <cell r="O246">
            <v>9.175876810492495</v>
          </cell>
        </row>
        <row r="247">
          <cell r="A247" t="str">
            <v>T-Bat-Car-STG_S2</v>
          </cell>
          <cell r="B247" t="str">
            <v>VAR_ncap</v>
          </cell>
          <cell r="C247" t="str">
            <v>-</v>
          </cell>
          <cell r="D247">
            <v>1.00529885503412E-2</v>
          </cell>
          <cell r="E247">
            <v>2.7441162729345402E-2</v>
          </cell>
          <cell r="F247">
            <v>14.824011885088099</v>
          </cell>
          <cell r="G247">
            <v>77.860710267298401</v>
          </cell>
          <cell r="H247">
            <v>169.585716888734</v>
          </cell>
          <cell r="I247">
            <v>70.770338882604307</v>
          </cell>
          <cell r="J247">
            <v>88.042537213089005</v>
          </cell>
          <cell r="K247">
            <v>120.598689472345</v>
          </cell>
          <cell r="L247">
            <v>73.604788307723297</v>
          </cell>
          <cell r="M247">
            <v>79.963290215447202</v>
          </cell>
          <cell r="N247">
            <v>87.207524952375095</v>
          </cell>
          <cell r="O247">
            <v>60.2417827238271</v>
          </cell>
        </row>
        <row r="248">
          <cell r="A248" t="str">
            <v>T-Bat-Car-STG_S2</v>
          </cell>
          <cell r="B248" t="str">
            <v>VAR_cap</v>
          </cell>
          <cell r="C248" t="str">
            <v>-</v>
          </cell>
          <cell r="D248">
            <v>1.00529885503412E-2</v>
          </cell>
          <cell r="E248">
            <v>3.6838022612634955E-2</v>
          </cell>
          <cell r="F248">
            <v>14.661252804750514</v>
          </cell>
          <cell r="G248">
            <v>86.702317263665506</v>
          </cell>
          <cell r="H248">
            <v>235.23875119000988</v>
          </cell>
          <cell r="I248">
            <v>252.31701611828657</v>
          </cell>
          <cell r="J248">
            <v>245.82142825811982</v>
          </cell>
          <cell r="K248">
            <v>234.18690840481366</v>
          </cell>
          <cell r="L248">
            <v>230.23321593999367</v>
          </cell>
          <cell r="M248">
            <v>227.78225566059336</v>
          </cell>
          <cell r="N248">
            <v>227.18768804128396</v>
          </cell>
          <cell r="O248">
            <v>227.41251053185152</v>
          </cell>
        </row>
        <row r="249">
          <cell r="A249" t="str">
            <v>T_TW-ICEGSL-S1</v>
          </cell>
          <cell r="B249" t="str">
            <v>VAR_fout</v>
          </cell>
          <cell r="C249" t="str">
            <v>CO2_T</v>
          </cell>
          <cell r="D249">
            <v>3.2677571244337882</v>
          </cell>
          <cell r="E249">
            <v>36.550748020052701</v>
          </cell>
          <cell r="F249">
            <v>36.964564381965218</v>
          </cell>
          <cell r="G249">
            <v>45.819809281539762</v>
          </cell>
          <cell r="H249">
            <v>62.481714023804201</v>
          </cell>
          <cell r="I249">
            <v>65.885363840662137</v>
          </cell>
          <cell r="J249">
            <v>66.017297105530901</v>
          </cell>
          <cell r="K249">
            <v>27.854890143489971</v>
          </cell>
          <cell r="L249">
            <v>10.666439773613041</v>
          </cell>
          <cell r="M249">
            <v>0.35629504401177736</v>
          </cell>
          <cell r="N249">
            <v>0.33937795372905055</v>
          </cell>
          <cell r="O249">
            <v>0.54733208833927405</v>
          </cell>
        </row>
        <row r="250">
          <cell r="A250" t="str">
            <v>T_TW-ICEGSL-S1</v>
          </cell>
          <cell r="B250" t="str">
            <v>VAR_fout</v>
          </cell>
          <cell r="C250" t="str">
            <v>TPTWL</v>
          </cell>
          <cell r="D250">
            <v>8.4478324331567975E-2</v>
          </cell>
          <cell r="E250">
            <v>0.95292246103645939</v>
          </cell>
          <cell r="F250">
            <v>0.96387383714840136</v>
          </cell>
          <cell r="G250">
            <v>1.2123909778331483</v>
          </cell>
          <cell r="H250">
            <v>1.7228726831595573</v>
          </cell>
          <cell r="I250">
            <v>1.8360948385214022</v>
          </cell>
          <cell r="J250">
            <v>1.8797232221305487</v>
          </cell>
          <cell r="K250">
            <v>0.80499153841897308</v>
          </cell>
          <cell r="L250">
            <v>0.30953788994672626</v>
          </cell>
          <cell r="M250">
            <v>1.0564671965665203E-2</v>
          </cell>
          <cell r="N250">
            <v>1.0063055363205162E-2</v>
          </cell>
          <cell r="O250">
            <v>1.6229201238611077E-2</v>
          </cell>
        </row>
        <row r="251">
          <cell r="A251" t="str">
            <v>T_TW-ICEGSL-S1</v>
          </cell>
          <cell r="B251" t="str">
            <v>VAR_fin</v>
          </cell>
          <cell r="C251" t="str">
            <v>TGSL</v>
          </cell>
          <cell r="D251">
            <v>4.4278551821596061E-2</v>
          </cell>
          <cell r="E251">
            <v>0.4952675883475981</v>
          </cell>
          <cell r="F251">
            <v>0.5008748561241898</v>
          </cell>
          <cell r="G251">
            <v>0.62086462441110768</v>
          </cell>
          <cell r="H251">
            <v>0.84663569137946104</v>
          </cell>
          <cell r="I251">
            <v>0.89275560759704886</v>
          </cell>
          <cell r="J251">
            <v>0.89454332121315361</v>
          </cell>
          <cell r="K251">
            <v>0.37743753581964712</v>
          </cell>
          <cell r="L251">
            <v>0.14453170424949877</v>
          </cell>
          <cell r="M251">
            <v>4.8278461248208266E-3</v>
          </cell>
          <cell r="N251">
            <v>4.5986172592012335E-3</v>
          </cell>
          <cell r="O251">
            <v>7.4164239612367769E-3</v>
          </cell>
        </row>
        <row r="252">
          <cell r="A252" t="str">
            <v>T_TW-ICEGSL-S1</v>
          </cell>
          <cell r="B252" t="str">
            <v>VAR_ncap</v>
          </cell>
          <cell r="C252" t="str">
            <v>-</v>
          </cell>
          <cell r="E252">
            <v>0.29501208725072597</v>
          </cell>
          <cell r="F252">
            <v>3.8224593987601901E-3</v>
          </cell>
          <cell r="G252">
            <v>0.16334527368407101</v>
          </cell>
          <cell r="H252">
            <v>0.51862801564720695</v>
          </cell>
          <cell r="I252">
            <v>0.18414993817617201</v>
          </cell>
          <cell r="J252">
            <v>0.323487409927952</v>
          </cell>
          <cell r="K252">
            <v>1.26362799238447E-3</v>
          </cell>
          <cell r="L252">
            <v>2.2356141899562902E-3</v>
          </cell>
          <cell r="M252">
            <v>1.97296590435477E-3</v>
          </cell>
          <cell r="N252">
            <v>2.2974248095799302E-3</v>
          </cell>
          <cell r="O252">
            <v>3.8166773436322699E-3</v>
          </cell>
        </row>
        <row r="253">
          <cell r="A253" t="str">
            <v>T_TW-ICEGSL-S1</v>
          </cell>
          <cell r="B253" t="str">
            <v>VAR_cap</v>
          </cell>
          <cell r="C253" t="str">
            <v>-</v>
          </cell>
          <cell r="D253">
            <v>2.9121541018628926E-2</v>
          </cell>
          <cell r="E253">
            <v>0.32798473689467889</v>
          </cell>
          <cell r="F253">
            <v>0.33180657115640649</v>
          </cell>
          <cell r="G253">
            <v>0.44093992747710803</v>
          </cell>
          <cell r="H253">
            <v>0.68393149100280126</v>
          </cell>
          <cell r="I253">
            <v>0.73707963839693535</v>
          </cell>
          <cell r="J253">
            <v>0.77655140222173735</v>
          </cell>
          <cell r="K253">
            <v>0.38765559270414784</v>
          </cell>
          <cell r="L253">
            <v>0.14900701932142077</v>
          </cell>
          <cell r="M253">
            <v>4.8552088372451436E-3</v>
          </cell>
          <cell r="N253">
            <v>4.6660126232257191E-3</v>
          </cell>
          <cell r="O253">
            <v>7.443410206946029E-3</v>
          </cell>
        </row>
        <row r="254">
          <cell r="A254" t="str">
            <v>TPSHPDSLEXT</v>
          </cell>
          <cell r="B254" t="str">
            <v>VAR_fout</v>
          </cell>
          <cell r="C254" t="str">
            <v>TPSHP</v>
          </cell>
          <cell r="D254">
            <v>17.176521919007701</v>
          </cell>
          <cell r="E254">
            <v>17.176529672340202</v>
          </cell>
          <cell r="F254">
            <v>15.577843437044599</v>
          </cell>
          <cell r="G254">
            <v>14.245715693231601</v>
          </cell>
          <cell r="H254">
            <v>13.712712146418401</v>
          </cell>
          <cell r="I254">
            <v>10.4989323651847</v>
          </cell>
          <cell r="J254">
            <v>4.8099379359435899</v>
          </cell>
          <cell r="K254">
            <v>2.0189564519360199</v>
          </cell>
          <cell r="L254">
            <v>2.01895475870122</v>
          </cell>
          <cell r="M254">
            <v>2.01895904459708</v>
          </cell>
          <cell r="N254">
            <v>2.0189552019453898</v>
          </cell>
          <cell r="O254">
            <v>2.0189565037581101</v>
          </cell>
        </row>
        <row r="255">
          <cell r="A255" t="str">
            <v>TPSHPDSLEXT</v>
          </cell>
          <cell r="B255" t="str">
            <v>VAR_fout</v>
          </cell>
          <cell r="C255" t="str">
            <v>CO2_T</v>
          </cell>
          <cell r="D255">
            <v>1273.9831592043399</v>
          </cell>
          <cell r="E255">
            <v>1273.9837342692499</v>
          </cell>
          <cell r="F255">
            <v>1155.40912701046</v>
          </cell>
          <cell r="G255">
            <v>1056.6051712661499</v>
          </cell>
          <cell r="H255">
            <v>1017.07228180005</v>
          </cell>
          <cell r="I255">
            <v>778.70613654731198</v>
          </cell>
          <cell r="J255">
            <v>356.75324469671398</v>
          </cell>
          <cell r="K255">
            <v>149.74606215750299</v>
          </cell>
          <cell r="L255">
            <v>149.74593657022601</v>
          </cell>
          <cell r="M255">
            <v>149.74625445525299</v>
          </cell>
          <cell r="N255">
            <v>149.74596944565999</v>
          </cell>
          <cell r="O255">
            <v>149.74606600114899</v>
          </cell>
        </row>
        <row r="256">
          <cell r="A256" t="str">
            <v>TPSHPDSLEXT</v>
          </cell>
          <cell r="B256" t="str">
            <v>VAR_fin</v>
          </cell>
          <cell r="C256" t="str">
            <v>TDSL</v>
          </cell>
          <cell r="D256">
            <v>17.38039780633471</v>
          </cell>
          <cell r="E256">
            <v>17.380405651695032</v>
          </cell>
          <cell r="F256">
            <v>15.762743888273688</v>
          </cell>
          <cell r="G256">
            <v>14.41480451931997</v>
          </cell>
          <cell r="H256">
            <v>13.875474512961164</v>
          </cell>
          <cell r="I256">
            <v>10.623548929704114</v>
          </cell>
          <cell r="J256">
            <v>4.8670292591638926</v>
          </cell>
          <cell r="K256">
            <v>2.0429203568554284</v>
          </cell>
          <cell r="L256">
            <v>2.042918643522861</v>
          </cell>
          <cell r="M256">
            <v>2.0429229802899447</v>
          </cell>
          <cell r="N256">
            <v>2.0429190920280975</v>
          </cell>
          <cell r="O256">
            <v>2.0429204092926163</v>
          </cell>
        </row>
        <row r="257">
          <cell r="A257" t="str">
            <v>TPSHPDSLEXT</v>
          </cell>
          <cell r="B257" t="str">
            <v>VAR_ncap</v>
          </cell>
          <cell r="C257" t="str">
            <v>-</v>
          </cell>
          <cell r="D257">
            <v>1.39224803699761E-6</v>
          </cell>
          <cell r="E257">
            <v>9.6636099399436403E-6</v>
          </cell>
          <cell r="F257">
            <v>2.5401195511222598E-6</v>
          </cell>
          <cell r="G257">
            <v>5.6862833686135203E-6</v>
          </cell>
          <cell r="H257">
            <v>4.1765303434550297E-6</v>
          </cell>
          <cell r="I257">
            <v>4.8098867965703898</v>
          </cell>
          <cell r="J257">
            <v>5.1620406275049604E-6</v>
          </cell>
          <cell r="K257">
            <v>6.46638422324471E-6</v>
          </cell>
          <cell r="L257">
            <v>9.8785867846800794E-5</v>
          </cell>
          <cell r="M257">
            <v>2.01869871389232</v>
          </cell>
          <cell r="N257">
            <v>1.00901345722858E-4</v>
          </cell>
          <cell r="O257">
            <v>1.6187579891733E-5</v>
          </cell>
        </row>
        <row r="258">
          <cell r="A258" t="str">
            <v>TPSHPDSLEXT</v>
          </cell>
          <cell r="B258" t="str">
            <v>VAR_cap</v>
          </cell>
          <cell r="C258" t="str">
            <v>-</v>
          </cell>
          <cell r="D258">
            <v>17.176523311255739</v>
          </cell>
          <cell r="E258">
            <v>17.176530352875645</v>
          </cell>
          <cell r="F258">
            <v>15.57784596335609</v>
          </cell>
          <cell r="G258">
            <v>14.245715898261919</v>
          </cell>
          <cell r="H258">
            <v>13.712722366834251</v>
          </cell>
          <cell r="I258">
            <v>10.498909941840342</v>
          </cell>
          <cell r="J258">
            <v>4.8098781369174421</v>
          </cell>
          <cell r="K258">
            <v>2.3271386921104096</v>
          </cell>
          <cell r="L258">
            <v>2.01891978912818</v>
          </cell>
          <cell r="M258">
            <v>2.0187942588880818</v>
          </cell>
          <cell r="N258">
            <v>2.0188877163452816</v>
          </cell>
          <cell r="O258">
            <v>2.0188320035710747</v>
          </cell>
        </row>
        <row r="259">
          <cell r="A259" t="str">
            <v>T-Bat-Car-STG_S3</v>
          </cell>
          <cell r="B259" t="str">
            <v>VAR_fout</v>
          </cell>
          <cell r="C259" t="str">
            <v>T-ELC-car-BatSTGAUXout_S3</v>
          </cell>
          <cell r="D259">
            <v>4.6007678679920873E-2</v>
          </cell>
          <cell r="E259">
            <v>9.5423955785130868E-2</v>
          </cell>
          <cell r="F259">
            <v>0.10770883041517534</v>
          </cell>
          <cell r="G259">
            <v>0.12943356160686287</v>
          </cell>
          <cell r="H259">
            <v>0.88256939687994007</v>
          </cell>
          <cell r="I259">
            <v>4.2079438652676693</v>
          </cell>
          <cell r="J259">
            <v>3.8640756633135056</v>
          </cell>
          <cell r="K259">
            <v>8.0286991296702759</v>
          </cell>
          <cell r="L259">
            <v>8.5115736435128575</v>
          </cell>
          <cell r="M259">
            <v>9.8187430706226753</v>
          </cell>
          <cell r="N259">
            <v>13.217087543818511</v>
          </cell>
          <cell r="O259">
            <v>10.943857395340141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T-ELC-car-BatSTGOut_S3</v>
          </cell>
          <cell r="D260">
            <v>4.6007678679920873E-2</v>
          </cell>
          <cell r="E260">
            <v>9.5423955785130868E-2</v>
          </cell>
          <cell r="F260">
            <v>0.10770883041517533</v>
          </cell>
          <cell r="G260">
            <v>0.12943356160686284</v>
          </cell>
          <cell r="H260">
            <v>0.88256939687993996</v>
          </cell>
          <cell r="I260">
            <v>4.2079438652676684</v>
          </cell>
          <cell r="J260">
            <v>3.8640756633135056</v>
          </cell>
          <cell r="K260">
            <v>8.0286991296702759</v>
          </cell>
          <cell r="L260">
            <v>8.5115736435128557</v>
          </cell>
          <cell r="M260">
            <v>9.8187430706226753</v>
          </cell>
          <cell r="N260">
            <v>13.21708754381851</v>
          </cell>
          <cell r="O260">
            <v>10.943857395340139</v>
          </cell>
        </row>
        <row r="261">
          <cell r="A261" t="str">
            <v>T-Bat-Car-STG_S3</v>
          </cell>
          <cell r="B261" t="str">
            <v>VAR_fin</v>
          </cell>
          <cell r="C261" t="str">
            <v>T-ELC-car-BatSTGAUXin_S3</v>
          </cell>
          <cell r="D261">
            <v>4.6013754405622789E-2</v>
          </cell>
          <cell r="E261">
            <v>9.5448170847758029E-2</v>
          </cell>
          <cell r="F261">
            <v>0.10774691909532313</v>
          </cell>
          <cell r="G261">
            <v>0.12946550005120455</v>
          </cell>
          <cell r="H261">
            <v>0.88268384628467411</v>
          </cell>
          <cell r="I261">
            <v>4.2083860667531328</v>
          </cell>
          <cell r="J261">
            <v>3.8644992064845707</v>
          </cell>
          <cell r="K261">
            <v>8.0295380878547427</v>
          </cell>
          <cell r="L261">
            <v>8.512449218120075</v>
          </cell>
          <cell r="M261">
            <v>9.8197633899007908</v>
          </cell>
          <cell r="N261">
            <v>13.218432174923651</v>
          </cell>
          <cell r="O261">
            <v>10.944994407467894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T-ELC-car-BatSTGin_S3</v>
          </cell>
          <cell r="D262">
            <v>4.6013754405622789E-2</v>
          </cell>
          <cell r="E262">
            <v>9.5448170847758029E-2</v>
          </cell>
          <cell r="F262">
            <v>0.10774691909532313</v>
          </cell>
          <cell r="G262">
            <v>0.12946550005120455</v>
          </cell>
          <cell r="H262">
            <v>0.88268384628467411</v>
          </cell>
          <cell r="I262">
            <v>4.2083860667531328</v>
          </cell>
          <cell r="J262">
            <v>3.8644992064845707</v>
          </cell>
          <cell r="K262">
            <v>8.0295380878547427</v>
          </cell>
          <cell r="L262">
            <v>8.512449218120075</v>
          </cell>
          <cell r="M262">
            <v>9.8197633899007908</v>
          </cell>
          <cell r="N262">
            <v>13.218432174923651</v>
          </cell>
          <cell r="O262">
            <v>10.944994407467894</v>
          </cell>
        </row>
        <row r="263">
          <cell r="A263" t="str">
            <v>T-Bat-Car-STG_S3</v>
          </cell>
          <cell r="B263" t="str">
            <v>VAR_ncap</v>
          </cell>
          <cell r="C263" t="str">
            <v>-</v>
          </cell>
          <cell r="D263">
            <v>8.7444871399165996E-3</v>
          </cell>
          <cell r="E263">
            <v>0.431358409702573</v>
          </cell>
          <cell r="F263">
            <v>0.24148173795133299</v>
          </cell>
          <cell r="G263">
            <v>4.2234149818115303E-2</v>
          </cell>
          <cell r="H263">
            <v>8.9080336439391896</v>
          </cell>
          <cell r="I263">
            <v>54.874606300526899</v>
          </cell>
          <cell r="J263">
            <v>4.1635662944275804</v>
          </cell>
          <cell r="K263">
            <v>86.761086912948798</v>
          </cell>
          <cell r="L263">
            <v>53.216610224904997</v>
          </cell>
          <cell r="M263">
            <v>76.6677223299003</v>
          </cell>
          <cell r="N263">
            <v>193.00520324188699</v>
          </cell>
          <cell r="O263">
            <v>5.4111093278522197E-2</v>
          </cell>
        </row>
        <row r="264">
          <cell r="A264" t="str">
            <v>T-Bat-Car-STG_S3</v>
          </cell>
          <cell r="B264" t="str">
            <v>VAR_cap</v>
          </cell>
          <cell r="C264" t="str">
            <v>-</v>
          </cell>
          <cell r="D264">
            <v>8.7444871399165996E-3</v>
          </cell>
          <cell r="E264">
            <v>0.4341057427696664</v>
          </cell>
          <cell r="F264">
            <v>0.64722215364088986</v>
          </cell>
          <cell r="G264">
            <v>0.57722768883784314</v>
          </cell>
          <cell r="H264">
            <v>9.0113534119675318</v>
          </cell>
          <cell r="I264">
            <v>61.000959449130669</v>
          </cell>
          <cell r="J264">
            <v>54.112114978624689</v>
          </cell>
          <cell r="K264">
            <v>121.36299908713718</v>
          </cell>
          <cell r="L264">
            <v>134.60402605309434</v>
          </cell>
          <cell r="M264">
            <v>183.32405178250252</v>
          </cell>
          <cell r="N264">
            <v>313.07779984317114</v>
          </cell>
          <cell r="O264">
            <v>269.72693092807162</v>
          </cell>
        </row>
        <row r="265">
          <cell r="A265" t="str">
            <v>T_TW-ICEGSL-S2</v>
          </cell>
          <cell r="B265" t="str">
            <v>VAR_fout</v>
          </cell>
          <cell r="C265" t="str">
            <v>CO2_T</v>
          </cell>
          <cell r="D265">
            <v>8.2857403983580689</v>
          </cell>
          <cell r="E265">
            <v>12.027642980121971</v>
          </cell>
          <cell r="F265">
            <v>11.387623413091204</v>
          </cell>
          <cell r="G265">
            <v>7.5107938639886003</v>
          </cell>
          <cell r="H265">
            <v>0.74045417436795935</v>
          </cell>
          <cell r="I265">
            <v>3.7018874511826519E-2</v>
          </cell>
          <cell r="J265">
            <v>4.0981572929130398E-2</v>
          </cell>
          <cell r="K265">
            <v>4.2007978553343706E-2</v>
          </cell>
          <cell r="L265">
            <v>4.1674967557209799E-2</v>
          </cell>
          <cell r="M265">
            <v>5.2685702621358903E-2</v>
          </cell>
          <cell r="N265">
            <v>5.0659877575172756E-2</v>
          </cell>
          <cell r="O265">
            <v>7.5961902418039601E-2</v>
          </cell>
        </row>
        <row r="266">
          <cell r="A266" t="str">
            <v>T_TW-ICEGSL-S2</v>
          </cell>
          <cell r="B266" t="str">
            <v>VAR_fout</v>
          </cell>
          <cell r="C266" t="str">
            <v>TPTWL</v>
          </cell>
          <cell r="D266">
            <v>0.12381040396388615</v>
          </cell>
          <cell r="E266">
            <v>0.17997428027452783</v>
          </cell>
          <cell r="F266">
            <v>0.17040741967155745</v>
          </cell>
          <cell r="G266">
            <v>0.11242242801301659</v>
          </cell>
          <cell r="H266">
            <v>1.1139338559128223E-2</v>
          </cell>
          <cell r="I266">
            <v>5.9325593428179494E-4</v>
          </cell>
          <cell r="J266">
            <v>6.6979731990968302E-4</v>
          </cell>
          <cell r="K266">
            <v>7.012573040200092E-4</v>
          </cell>
          <cell r="L266">
            <v>7.0639756355507521E-4</v>
          </cell>
          <cell r="M266">
            <v>8.9778287202969538E-4</v>
          </cell>
          <cell r="N266">
            <v>8.6326210192123258E-4</v>
          </cell>
          <cell r="O266">
            <v>1.2944174894624963E-3</v>
          </cell>
        </row>
        <row r="267">
          <cell r="A267" t="str">
            <v>T_TW-ICEGSL-S2</v>
          </cell>
          <cell r="B267" t="str">
            <v>VAR_fin</v>
          </cell>
          <cell r="C267" t="str">
            <v>TGSL</v>
          </cell>
          <cell r="D267">
            <v>0.11227290512680313</v>
          </cell>
          <cell r="E267">
            <v>0.16297619214257347</v>
          </cell>
          <cell r="F267">
            <v>0.15430384028578836</v>
          </cell>
          <cell r="G267">
            <v>0.10177227457979153</v>
          </cell>
          <cell r="H267">
            <v>1.0033254395229809E-2</v>
          </cell>
          <cell r="I267">
            <v>5.0161076574290646E-4</v>
          </cell>
          <cell r="J267">
            <v>5.5530586624837942E-4</v>
          </cell>
          <cell r="K267">
            <v>5.6921380153582377E-4</v>
          </cell>
          <cell r="L267">
            <v>5.6470145741476625E-4</v>
          </cell>
          <cell r="M267">
            <v>7.1389840950350839E-4</v>
          </cell>
          <cell r="N267">
            <v>6.8644820562564757E-4</v>
          </cell>
          <cell r="O267">
            <v>1.0292940707051434E-3</v>
          </cell>
        </row>
        <row r="268">
          <cell r="A268" t="str">
            <v>T_TW-ICEGSL-S2</v>
          </cell>
          <cell r="B268" t="str">
            <v>VAR_ncap</v>
          </cell>
          <cell r="C268" t="str">
            <v>-</v>
          </cell>
          <cell r="E268">
            <v>6.6938080943611597E-5</v>
          </cell>
          <cell r="F268">
            <v>6.4769522784210307E-5</v>
          </cell>
          <cell r="G268">
            <v>7.9294427168342098E-5</v>
          </cell>
          <cell r="H268">
            <v>9.6962064419529699E-5</v>
          </cell>
          <cell r="I268">
            <v>8.9308117968689606E-5</v>
          </cell>
          <cell r="J268">
            <v>9.8934432833920207E-5</v>
          </cell>
          <cell r="K268">
            <v>1.0218597216664401E-4</v>
          </cell>
          <cell r="L268">
            <v>1.2128931493435299E-4</v>
          </cell>
          <cell r="M268">
            <v>1.4684954127691601E-4</v>
          </cell>
          <cell r="N268">
            <v>1.53498350420366E-4</v>
          </cell>
          <cell r="O268">
            <v>2.33829077164938E-4</v>
          </cell>
        </row>
        <row r="269">
          <cell r="A269" t="str">
            <v>T_TW-ICEGSL-S2</v>
          </cell>
          <cell r="B269" t="str">
            <v>VAR_cap</v>
          </cell>
          <cell r="C269" t="str">
            <v>-</v>
          </cell>
          <cell r="D269">
            <v>4.2720351120783796E-2</v>
          </cell>
          <cell r="E269">
            <v>6.1956041362115355E-2</v>
          </cell>
          <cell r="F269">
            <v>6.2020582891335059E-2</v>
          </cell>
          <cell r="G269">
            <v>5.3804578144187973E-2</v>
          </cell>
          <cell r="H269">
            <v>5.2292473873160371E-3</v>
          </cell>
          <cell r="I269">
            <v>2.3487219973671085E-4</v>
          </cell>
          <cell r="J269">
            <v>2.6985845036195811E-4</v>
          </cell>
          <cell r="K269">
            <v>2.9012170229912468E-4</v>
          </cell>
          <cell r="L269">
            <v>2.9568889259547941E-4</v>
          </cell>
          <cell r="M269">
            <v>3.6974165010710154E-4</v>
          </cell>
          <cell r="N269">
            <v>3.6305701582322529E-4</v>
          </cell>
          <cell r="O269">
            <v>5.3343538683239193E-4</v>
          </cell>
        </row>
        <row r="270">
          <cell r="A270" t="str">
            <v>T-Bat-Car-STG_S4</v>
          </cell>
          <cell r="B270" t="str">
            <v>VAR_fout</v>
          </cell>
          <cell r="C270" t="str">
            <v>T-ELC-car-BatSTGAUXout_S4</v>
          </cell>
          <cell r="D270">
            <v>0.14985807567502907</v>
          </cell>
          <cell r="E270">
            <v>0.97918262726393168</v>
          </cell>
          <cell r="F270">
            <v>2.5873471435917135</v>
          </cell>
          <cell r="G270">
            <v>9.8523778341177852</v>
          </cell>
          <cell r="H270">
            <v>15.600651633243594</v>
          </cell>
          <cell r="I270">
            <v>16.590431606013102</v>
          </cell>
          <cell r="J270">
            <v>16.254514568911354</v>
          </cell>
          <cell r="K270">
            <v>15.74674581521071</v>
          </cell>
          <cell r="L270">
            <v>14.118096834015535</v>
          </cell>
          <cell r="M270">
            <v>11.816420775007186</v>
          </cell>
          <cell r="N270">
            <v>7.6307722301290823</v>
          </cell>
          <cell r="O270">
            <v>10.12703673602272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T-ELC-car-BatSTGOut_S4</v>
          </cell>
          <cell r="D271">
            <v>0.14985807567502904</v>
          </cell>
          <cell r="E271">
            <v>0.97918262726393157</v>
          </cell>
          <cell r="F271">
            <v>2.587347143591713</v>
          </cell>
          <cell r="G271">
            <v>9.8523778341177835</v>
          </cell>
          <cell r="H271">
            <v>15.600651633243594</v>
          </cell>
          <cell r="I271">
            <v>16.590431606013102</v>
          </cell>
          <cell r="J271">
            <v>16.25451456891135</v>
          </cell>
          <cell r="K271">
            <v>15.74674581521071</v>
          </cell>
          <cell r="L271">
            <v>14.118096834015535</v>
          </cell>
          <cell r="M271">
            <v>11.816420775007186</v>
          </cell>
          <cell r="N271">
            <v>7.6307722301290823</v>
          </cell>
          <cell r="O271">
            <v>10.12703673602272</v>
          </cell>
        </row>
        <row r="272">
          <cell r="A272" t="str">
            <v>T-Bat-Car-STG_S4</v>
          </cell>
          <cell r="B272" t="str">
            <v>VAR_fin</v>
          </cell>
          <cell r="C272" t="str">
            <v>T-ELC-car-BatSTGAUXin_S4</v>
          </cell>
          <cell r="D272">
            <v>0.14987438182514953</v>
          </cell>
          <cell r="E272">
            <v>0.97929523871498092</v>
          </cell>
          <cell r="F272">
            <v>2.5876332734686094</v>
          </cell>
          <cell r="G272">
            <v>9.8533822342872686</v>
          </cell>
          <cell r="H272">
            <v>15.602238317956415</v>
          </cell>
          <cell r="I272">
            <v>16.59211215047862</v>
          </cell>
          <cell r="J272">
            <v>16.256177304995099</v>
          </cell>
          <cell r="K272">
            <v>15.74835667152341</v>
          </cell>
          <cell r="L272">
            <v>14.119530675469344</v>
          </cell>
          <cell r="M272">
            <v>11.817640721459405</v>
          </cell>
          <cell r="N272">
            <v>7.6315583374623452</v>
          </cell>
          <cell r="O272">
            <v>10.128092072683035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T-ELC-car-BatSTGin_S4</v>
          </cell>
          <cell r="D273">
            <v>0.14987438182514953</v>
          </cell>
          <cell r="E273">
            <v>0.97929523871498092</v>
          </cell>
          <cell r="F273">
            <v>2.5876332734686094</v>
          </cell>
          <cell r="G273">
            <v>9.8533822342872686</v>
          </cell>
          <cell r="H273">
            <v>15.602238317956415</v>
          </cell>
          <cell r="I273">
            <v>16.59211215047862</v>
          </cell>
          <cell r="J273">
            <v>16.256177304995099</v>
          </cell>
          <cell r="K273">
            <v>15.74835667152341</v>
          </cell>
          <cell r="L273">
            <v>14.119530675469344</v>
          </cell>
          <cell r="M273">
            <v>11.817640721459405</v>
          </cell>
          <cell r="N273">
            <v>7.6315583374623452</v>
          </cell>
          <cell r="O273">
            <v>10.128092072683035</v>
          </cell>
        </row>
        <row r="274">
          <cell r="A274" t="str">
            <v>T-Bat-Car-STG_S4</v>
          </cell>
          <cell r="B274" t="str">
            <v>VAR_ncap</v>
          </cell>
          <cell r="C274" t="str">
            <v>-</v>
          </cell>
          <cell r="D274">
            <v>2.36091723304807E-2</v>
          </cell>
          <cell r="E274">
            <v>11.6207148876295</v>
          </cell>
          <cell r="F274">
            <v>27.000894373603899</v>
          </cell>
          <cell r="G274">
            <v>125.325813246938</v>
          </cell>
          <cell r="H274">
            <v>131.10708747800399</v>
          </cell>
          <cell r="I274">
            <v>117.98693456850999</v>
          </cell>
          <cell r="J274">
            <v>136.53658375344401</v>
          </cell>
          <cell r="K274">
            <v>135.08971786112701</v>
          </cell>
          <cell r="L274">
            <v>137.24331676139201</v>
          </cell>
          <cell r="M274">
            <v>76.7216907702269</v>
          </cell>
          <cell r="N274">
            <v>10.814299809423</v>
          </cell>
          <cell r="O274">
            <v>177.73844284280599</v>
          </cell>
        </row>
        <row r="275">
          <cell r="A275" t="str">
            <v>T-Bat-Car-STG_S4</v>
          </cell>
          <cell r="B275" t="str">
            <v>VAR_cap</v>
          </cell>
          <cell r="C275" t="str">
            <v>-</v>
          </cell>
          <cell r="D275">
            <v>2.36091723304807E-2</v>
          </cell>
          <cell r="E275">
            <v>11.488928884776856</v>
          </cell>
          <cell r="F275">
            <v>37.466686207343663</v>
          </cell>
          <cell r="G275">
            <v>150.91662289756073</v>
          </cell>
          <cell r="H275">
            <v>244.67165814729344</v>
          </cell>
          <cell r="I275">
            <v>287.56216286956118</v>
          </cell>
          <cell r="J275">
            <v>307.48068934149092</v>
          </cell>
          <cell r="K275">
            <v>316.69855252500474</v>
          </cell>
          <cell r="L275">
            <v>335.57526053247398</v>
          </cell>
          <cell r="M275">
            <v>296.64932921595226</v>
          </cell>
          <cell r="N275">
            <v>191.1100574760124</v>
          </cell>
          <cell r="O275">
            <v>265.27437349121612</v>
          </cell>
        </row>
        <row r="276">
          <cell r="A276" t="str">
            <v>T_TW-ICEGSL-S3</v>
          </cell>
          <cell r="B276" t="str">
            <v>VAR_fout</v>
          </cell>
          <cell r="C276" t="str">
            <v>CO2_T</v>
          </cell>
          <cell r="D276">
            <v>11.847048128822991</v>
          </cell>
          <cell r="E276">
            <v>14.52592980771762</v>
          </cell>
          <cell r="F276">
            <v>14.60628455012216</v>
          </cell>
          <cell r="G276">
            <v>14.544149074851102</v>
          </cell>
          <cell r="H276">
            <v>13.91675216164294</v>
          </cell>
          <cell r="I276">
            <v>4.0250456631571039</v>
          </cell>
          <cell r="J276">
            <v>3.7176014543380528E-2</v>
          </cell>
          <cell r="K276">
            <v>4.103939294395377E-2</v>
          </cell>
          <cell r="L276">
            <v>4.2980590003334762E-2</v>
          </cell>
          <cell r="M276">
            <v>4.8208888769137342E-2</v>
          </cell>
          <cell r="N276">
            <v>5.25158882183819E-2</v>
          </cell>
          <cell r="O276">
            <v>6.8016076215140303E-2</v>
          </cell>
        </row>
        <row r="277">
          <cell r="A277" t="str">
            <v>T_TW-ICEGSL-S3</v>
          </cell>
          <cell r="B277" t="str">
            <v>VAR_fout</v>
          </cell>
          <cell r="C277" t="str">
            <v>TPTWL</v>
          </cell>
          <cell r="D277">
            <v>0.11709426210964369</v>
          </cell>
          <cell r="E277">
            <v>0.14371882308351799</v>
          </cell>
          <cell r="F277">
            <v>0.14451577679904212</v>
          </cell>
          <cell r="G277">
            <v>0.14390463244909882</v>
          </cell>
          <cell r="H277">
            <v>0.13771121361249666</v>
          </cell>
          <cell r="I277">
            <v>3.9894971000008966E-2</v>
          </cell>
          <cell r="J277">
            <v>3.9710998590140168E-4</v>
          </cell>
          <cell r="K277">
            <v>4.4768304222212509E-4</v>
          </cell>
          <cell r="L277">
            <v>4.7587506958445875E-4</v>
          </cell>
          <cell r="M277">
            <v>5.4073825637252068E-4</v>
          </cell>
          <cell r="N277">
            <v>5.9158494236372344E-4</v>
          </cell>
          <cell r="O277">
            <v>7.6619263031823517E-4</v>
          </cell>
        </row>
        <row r="278">
          <cell r="A278" t="str">
            <v>T_TW-ICEGSL-S3</v>
          </cell>
          <cell r="B278" t="str">
            <v>VAR_fin</v>
          </cell>
          <cell r="C278" t="str">
            <v>TGSL</v>
          </cell>
          <cell r="D278">
            <v>0.16052910743662582</v>
          </cell>
          <cell r="E278">
            <v>0.19682831717774557</v>
          </cell>
          <cell r="F278">
            <v>0.1979171348255033</v>
          </cell>
          <cell r="G278">
            <v>0.1970751907161393</v>
          </cell>
          <cell r="H278">
            <v>0.18857387752903695</v>
          </cell>
          <cell r="I278">
            <v>5.4539914134920105E-2</v>
          </cell>
          <cell r="J278">
            <v>5.03740034463151E-4</v>
          </cell>
          <cell r="K278">
            <v>5.5608933528392493E-4</v>
          </cell>
          <cell r="L278">
            <v>5.8239281847336931E-4</v>
          </cell>
          <cell r="M278">
            <v>6.5323697519156234E-4</v>
          </cell>
          <cell r="N278">
            <v>7.1159740133308765E-4</v>
          </cell>
          <cell r="O278">
            <v>9.2162704898564221E-4</v>
          </cell>
        </row>
        <row r="279">
          <cell r="A279" t="str">
            <v>T_TW-ICEGSL-S3</v>
          </cell>
          <cell r="B279" t="str">
            <v>VAR_ncap</v>
          </cell>
          <cell r="C279" t="str">
            <v>-</v>
          </cell>
          <cell r="E279">
            <v>3.0013183975542702E-5</v>
          </cell>
          <cell r="F279">
            <v>3.7036563737791402E-5</v>
          </cell>
          <cell r="G279">
            <v>3.4479714961780202E-5</v>
          </cell>
          <cell r="H279">
            <v>4.6414354619159998E-5</v>
          </cell>
          <cell r="I279">
            <v>3.92298382066531E-5</v>
          </cell>
          <cell r="J279">
            <v>4.2621044350400703E-5</v>
          </cell>
          <cell r="K279">
            <v>4.8218252491805999E-5</v>
          </cell>
          <cell r="L279">
            <v>5.5272532492588199E-5</v>
          </cell>
          <cell r="M279">
            <v>6.8565432982503196E-5</v>
          </cell>
          <cell r="N279">
            <v>7.12094340402472E-5</v>
          </cell>
          <cell r="O279">
            <v>1.1105092442660899E-4</v>
          </cell>
        </row>
        <row r="280">
          <cell r="A280" t="str">
            <v>T_TW-ICEGSL-S3</v>
          </cell>
          <cell r="B280" t="str">
            <v>VAR_cap</v>
          </cell>
          <cell r="C280" t="str">
            <v>-</v>
          </cell>
          <cell r="D280">
            <v>5.3234900418142023E-2</v>
          </cell>
          <cell r="E280">
            <v>6.9089751117862058E-2</v>
          </cell>
          <cell r="F280">
            <v>6.9127388367807435E-2</v>
          </cell>
          <cell r="G280">
            <v>6.9162887090367803E-2</v>
          </cell>
          <cell r="H280">
            <v>6.6080790711185611E-2</v>
          </cell>
          <cell r="I280">
            <v>1.9069175507029894E-2</v>
          </cell>
          <cell r="J280">
            <v>1.5815121776980914E-4</v>
          </cell>
          <cell r="K280">
            <v>1.7603062667949856E-4</v>
          </cell>
          <cell r="L280">
            <v>1.9400138540629123E-4</v>
          </cell>
          <cell r="M280">
            <v>2.1415884979128095E-4</v>
          </cell>
          <cell r="N280">
            <v>2.4306292693835908E-4</v>
          </cell>
          <cell r="O280">
            <v>3.0552602903675946E-4</v>
          </cell>
        </row>
        <row r="281">
          <cell r="A281" t="str">
            <v>T_C-ICEGSLEXT</v>
          </cell>
          <cell r="B281" t="str">
            <v>VAR_fout</v>
          </cell>
          <cell r="C281" t="str">
            <v>CO2_T</v>
          </cell>
          <cell r="D281">
            <v>4722.2886984367096</v>
          </cell>
          <cell r="E281">
            <v>4005.24805066508</v>
          </cell>
          <cell r="F281">
            <v>3604.1169620371402</v>
          </cell>
          <cell r="G281">
            <v>1303.82753267625</v>
          </cell>
        </row>
        <row r="282">
          <cell r="A282" t="str">
            <v>T_C-ICEGSLEXT</v>
          </cell>
          <cell r="B282" t="str">
            <v>VAR_fout</v>
          </cell>
          <cell r="C282" t="str">
            <v>TPCAR</v>
          </cell>
          <cell r="D282">
            <v>18.302989863734819</v>
          </cell>
          <cell r="E282">
            <v>15.877093622406758</v>
          </cell>
          <cell r="F282">
            <v>14.763804441039561</v>
          </cell>
          <cell r="G282">
            <v>5.6284561095647883</v>
          </cell>
        </row>
        <row r="283">
          <cell r="A283" t="str">
            <v>T_C-ICEGSLEXT</v>
          </cell>
          <cell r="B283" t="str">
            <v>VAR_fin</v>
          </cell>
          <cell r="C283" t="str">
            <v>TGSL</v>
          </cell>
          <cell r="D283">
            <v>63.987651740334911</v>
          </cell>
          <cell r="E283">
            <v>54.271653803049844</v>
          </cell>
          <cell r="F283">
            <v>48.836273198335213</v>
          </cell>
          <cell r="G283">
            <v>17.667039738160508</v>
          </cell>
        </row>
        <row r="284">
          <cell r="A284" t="str">
            <v>T_C-ICEGSLEXT</v>
          </cell>
          <cell r="B284" t="str">
            <v>VAR_cap</v>
          </cell>
          <cell r="C284" t="str">
            <v>-</v>
          </cell>
          <cell r="D284">
            <v>2.4924650739747407</v>
          </cell>
          <cell r="E284">
            <v>2.1590610426341543</v>
          </cell>
          <cell r="F284">
            <v>1.6628846472418639</v>
          </cell>
          <cell r="G284">
            <v>0.83144117106616511</v>
          </cell>
        </row>
        <row r="285">
          <cell r="A285" t="str">
            <v>T_TW-ICEGSL-S4</v>
          </cell>
          <cell r="B285" t="str">
            <v>VAR_fout</v>
          </cell>
          <cell r="C285" t="str">
            <v>CO2_T</v>
          </cell>
          <cell r="D285">
            <v>7.7504684865317692</v>
          </cell>
          <cell r="E285">
            <v>9.2837526660556282</v>
          </cell>
          <cell r="F285">
            <v>9.3495826859193922</v>
          </cell>
          <cell r="G285">
            <v>9.3003693822365268</v>
          </cell>
          <cell r="H285">
            <v>9.3223154417141796</v>
          </cell>
          <cell r="I285">
            <v>8.969249411500245</v>
          </cell>
          <cell r="J285">
            <v>1.9967057445254368</v>
          </cell>
          <cell r="K285">
            <v>3.0626326936203679E-2</v>
          </cell>
          <cell r="L285">
            <v>3.0854758246838049E-2</v>
          </cell>
          <cell r="M285">
            <v>3.6528962865861464E-2</v>
          </cell>
          <cell r="N285">
            <v>3.7676436364781588E-2</v>
          </cell>
          <cell r="O285">
            <v>4.9239871688118921E-2</v>
          </cell>
        </row>
        <row r="286">
          <cell r="A286" t="str">
            <v>T_TW-ICEGSL-S4</v>
          </cell>
          <cell r="B286" t="str">
            <v>VAR_fout</v>
          </cell>
          <cell r="C286" t="str">
            <v>TPTWL</v>
          </cell>
          <cell r="D286">
            <v>7.0972622082914411E-2</v>
          </cell>
          <cell r="E286">
            <v>8.5090337512530742E-2</v>
          </cell>
          <cell r="F286">
            <v>8.5694646463977509E-2</v>
          </cell>
          <cell r="G286">
            <v>8.5245448150522526E-2</v>
          </cell>
          <cell r="H286">
            <v>8.5449984113215055E-2</v>
          </cell>
          <cell r="I286">
            <v>8.2221525305267038E-2</v>
          </cell>
          <cell r="J286">
            <v>1.8341933526875045E-2</v>
          </cell>
          <cell r="K286">
            <v>3.0799692996943213E-4</v>
          </cell>
          <cell r="L286">
            <v>3.1556082414045759E-4</v>
          </cell>
          <cell r="M286">
            <v>3.7818519197448873E-4</v>
          </cell>
          <cell r="N286">
            <v>3.9309696857380585E-4</v>
          </cell>
          <cell r="O286">
            <v>5.1523838309642611E-4</v>
          </cell>
        </row>
        <row r="287">
          <cell r="A287" t="str">
            <v>T_TW-ICEGSL-S4</v>
          </cell>
          <cell r="B287" t="str">
            <v>VAR_fin</v>
          </cell>
          <cell r="C287" t="str">
            <v>TGSL</v>
          </cell>
          <cell r="D287">
            <v>0.10501989819148741</v>
          </cell>
          <cell r="E287">
            <v>0.12579610658611948</v>
          </cell>
          <cell r="F287">
            <v>0.12668811227533014</v>
          </cell>
          <cell r="G287">
            <v>0.12602126534195845</v>
          </cell>
          <cell r="H287">
            <v>0.12631863742160149</v>
          </cell>
          <cell r="I287">
            <v>0.12153454487127681</v>
          </cell>
          <cell r="J287">
            <v>2.705563339465358E-2</v>
          </cell>
          <cell r="K287">
            <v>4.1499087989435834E-4</v>
          </cell>
          <cell r="L287">
            <v>4.1808615510620665E-4</v>
          </cell>
          <cell r="M287">
            <v>4.9497239655638798E-4</v>
          </cell>
          <cell r="N287">
            <v>5.1052081795097007E-4</v>
          </cell>
          <cell r="O287">
            <v>6.6720693344334556E-4</v>
          </cell>
        </row>
        <row r="288">
          <cell r="A288" t="str">
            <v>T_TW-ICEGSL-S4</v>
          </cell>
          <cell r="B288" t="str">
            <v>VAR_ncap</v>
          </cell>
          <cell r="C288" t="str">
            <v>-</v>
          </cell>
          <cell r="E288">
            <v>1.6515238099625699E-5</v>
          </cell>
          <cell r="F288">
            <v>1.6610072638276899E-5</v>
          </cell>
          <cell r="G288">
            <v>1.7156719592910601E-5</v>
          </cell>
          <cell r="H288">
            <v>2.0436796743098301E-5</v>
          </cell>
          <cell r="I288">
            <v>2.1486600429254998E-5</v>
          </cell>
          <cell r="J288">
            <v>2.44071929408913E-5</v>
          </cell>
          <cell r="K288">
            <v>2.9551898274690801E-5</v>
          </cell>
          <cell r="L288">
            <v>2.96238046603764E-5</v>
          </cell>
          <cell r="M288">
            <v>3.7530948773655603E-5</v>
          </cell>
          <cell r="N288">
            <v>3.88974069123395E-5</v>
          </cell>
          <cell r="O288">
            <v>6.1678786834920503E-5</v>
          </cell>
        </row>
        <row r="289">
          <cell r="A289" t="str">
            <v>T_TW-ICEGSL-S4</v>
          </cell>
          <cell r="B289" t="str">
            <v>VAR_cap</v>
          </cell>
          <cell r="C289" t="str">
            <v>-</v>
          </cell>
          <cell r="D289">
            <v>3.2743844768628856E-2</v>
          </cell>
          <cell r="E289">
            <v>4.0890029861338127E-2</v>
          </cell>
          <cell r="F289">
            <v>4.090746268653532E-2</v>
          </cell>
          <cell r="G289">
            <v>4.0925645631940059E-2</v>
          </cell>
          <cell r="H289">
            <v>4.0945993054862954E-2</v>
          </cell>
          <cell r="I289">
            <v>3.9414386966168356E-2</v>
          </cell>
          <cell r="J289">
            <v>8.7462603729730089E-3</v>
          </cell>
          <cell r="K289">
            <v>1.1264401627660795E-4</v>
          </cell>
          <cell r="L289">
            <v>1.2528516995062594E-4</v>
          </cell>
          <cell r="M289">
            <v>1.4212896665806611E-4</v>
          </cell>
          <cell r="N289">
            <v>1.560307818683549E-4</v>
          </cell>
          <cell r="O289">
            <v>1.9694896529034707E-4</v>
          </cell>
        </row>
        <row r="290">
          <cell r="A290" t="str">
            <v>T_C-ICEDSLEXT</v>
          </cell>
          <cell r="B290" t="str">
            <v>VAR_fout</v>
          </cell>
          <cell r="C290" t="str">
            <v>CO2_T</v>
          </cell>
          <cell r="D290">
            <v>3821.29858206365</v>
          </cell>
          <cell r="E290">
            <v>3569.7776481897499</v>
          </cell>
          <cell r="F290">
            <v>2582.9155063019002</v>
          </cell>
          <cell r="G290">
            <v>846.296781986567</v>
          </cell>
        </row>
        <row r="291">
          <cell r="A291" t="str">
            <v>T_C-ICEDSLEXT</v>
          </cell>
          <cell r="B291" t="str">
            <v>VAR_fout</v>
          </cell>
          <cell r="C291" t="str">
            <v>TPCAR</v>
          </cell>
          <cell r="D291">
            <v>17.673818748482166</v>
          </cell>
          <cell r="E291">
            <v>17.235951655780092</v>
          </cell>
          <cell r="F291">
            <v>13.25842344715158</v>
          </cell>
          <cell r="G291">
            <v>4.7740993574258637</v>
          </cell>
        </row>
        <row r="292">
          <cell r="A292" t="str">
            <v>T_C-ICEDSLEXT</v>
          </cell>
          <cell r="B292" t="str">
            <v>VAR_fin</v>
          </cell>
          <cell r="C292" t="str">
            <v>TDSL</v>
          </cell>
          <cell r="D292">
            <v>52.132313534292571</v>
          </cell>
          <cell r="E292">
            <v>48.700922894812372</v>
          </cell>
          <cell r="F292">
            <v>35.237592173286529</v>
          </cell>
          <cell r="G292">
            <v>11.545658690130528</v>
          </cell>
        </row>
        <row r="293">
          <cell r="A293" t="str">
            <v>T_C-ICEDSLEXT</v>
          </cell>
          <cell r="B293" t="str">
            <v>VAR_cap</v>
          </cell>
          <cell r="C293" t="str">
            <v>-</v>
          </cell>
          <cell r="D293">
            <v>1.0585619260508237</v>
          </cell>
          <cell r="E293">
            <v>0.91828358742565264</v>
          </cell>
          <cell r="F293">
            <v>0.70637197733622459</v>
          </cell>
          <cell r="G293">
            <v>0.35318597672375085</v>
          </cell>
        </row>
        <row r="294">
          <cell r="A294" t="str">
            <v>T-Plg-ELC-GSL_S1</v>
          </cell>
          <cell r="B294" t="str">
            <v>VAR_fout</v>
          </cell>
          <cell r="C294" t="str">
            <v>T-PEVmix-ELC_GSL_S1</v>
          </cell>
          <cell r="E294">
            <v>5.7534267850085849E-5</v>
          </cell>
          <cell r="F294">
            <v>8.938571665565142E-5</v>
          </cell>
          <cell r="G294">
            <v>1.7045405360357452E-4</v>
          </cell>
          <cell r="H294">
            <v>2.0621634008637115E-4</v>
          </cell>
          <cell r="I294">
            <v>1.6010317847842297E-4</v>
          </cell>
          <cell r="J294">
            <v>1.6946406136576095E-4</v>
          </cell>
          <cell r="K294">
            <v>1.1647681270314765E-4</v>
          </cell>
          <cell r="L294">
            <v>9.135061241475229E-4</v>
          </cell>
          <cell r="M294">
            <v>1.6059276957067494E-3</v>
          </cell>
          <cell r="N294">
            <v>1.9583102856422837E-3</v>
          </cell>
          <cell r="O294">
            <v>2.4455852080107593E-3</v>
          </cell>
        </row>
        <row r="295">
          <cell r="A295" t="str">
            <v>T-Plg-ELC-GSL_S1</v>
          </cell>
          <cell r="B295" t="str">
            <v>VAR_fin</v>
          </cell>
          <cell r="C295" t="str">
            <v>T-ELC-car-PlgSTGOut_S1</v>
          </cell>
          <cell r="E295">
            <v>3.1587752802119254E-5</v>
          </cell>
          <cell r="F295">
            <v>4.9074995255280368E-5</v>
          </cell>
          <cell r="G295">
            <v>9.3583540914753528E-5</v>
          </cell>
          <cell r="H295">
            <v>1.105854553014133E-4</v>
          </cell>
          <cell r="I295">
            <v>8.39335148903542E-5</v>
          </cell>
          <cell r="J295">
            <v>8.4781223568780676E-5</v>
          </cell>
          <cell r="K295">
            <v>5.5641534360711209E-5</v>
          </cell>
          <cell r="L295">
            <v>4.2492760379686311E-4</v>
          </cell>
          <cell r="M295">
            <v>6.9621433088383922E-4</v>
          </cell>
          <cell r="N295">
            <v>8.4819837746086257E-4</v>
          </cell>
          <cell r="O295">
            <v>1.0107560473418954E-3</v>
          </cell>
        </row>
        <row r="296">
          <cell r="A296" t="str">
            <v>T-Plg-ELC-GSL_S2</v>
          </cell>
          <cell r="B296" t="str">
            <v>VAR_fout</v>
          </cell>
          <cell r="C296" t="str">
            <v>T-PEVmix-ELC_GSL_S2</v>
          </cell>
          <cell r="D296">
            <v>1.142357704723007E-3</v>
          </cell>
          <cell r="E296">
            <v>9.2179144123010425E-4</v>
          </cell>
          <cell r="F296">
            <v>1.6780093084079958E-3</v>
          </cell>
          <cell r="G296">
            <v>2.0837788862112581E-3</v>
          </cell>
          <cell r="H296">
            <v>2.9597081678904426E-3</v>
          </cell>
          <cell r="I296">
            <v>5.4998918025682343E-4</v>
          </cell>
          <cell r="J296">
            <v>5.6829599188056924E-4</v>
          </cell>
          <cell r="K296">
            <v>4.9290060350919769E-4</v>
          </cell>
          <cell r="L296">
            <v>3.8227571815564691E-3</v>
          </cell>
          <cell r="M296">
            <v>4.081048590292017E-3</v>
          </cell>
          <cell r="N296">
            <v>3.3531763713009698E-3</v>
          </cell>
          <cell r="O296">
            <v>1.6331719654384029E-3</v>
          </cell>
        </row>
        <row r="297">
          <cell r="A297" t="str">
            <v>T-Plg-ELC-GSL_S2</v>
          </cell>
          <cell r="B297" t="str">
            <v>VAR_fin</v>
          </cell>
          <cell r="C297" t="str">
            <v>T-ELC-car-PlgSTGOut_S2</v>
          </cell>
          <cell r="D297">
            <v>7.5998244213499764E-4</v>
          </cell>
          <cell r="E297">
            <v>6.1324514007200424E-4</v>
          </cell>
          <cell r="F297">
            <v>1.1163382597733564E-3</v>
          </cell>
          <cell r="G297">
            <v>1.386286764876479E-3</v>
          </cell>
          <cell r="H297">
            <v>1.9009412410256445E-3</v>
          </cell>
          <cell r="I297">
            <v>3.4858009692213663E-4</v>
          </cell>
          <cell r="J297">
            <v>3.431633278155687E-4</v>
          </cell>
          <cell r="K297">
            <v>2.8411904171026203E-4</v>
          </cell>
          <cell r="L297">
            <v>2.1190866636463883E-3</v>
          </cell>
          <cell r="M297">
            <v>2.1237795762425382E-3</v>
          </cell>
          <cell r="N297">
            <v>1.7445703770066448E-3</v>
          </cell>
          <cell r="O297">
            <v>8.1222713649132822E-4</v>
          </cell>
        </row>
        <row r="298">
          <cell r="A298" t="str">
            <v>T-Plg-ELC-DSL_S1</v>
          </cell>
          <cell r="B298" t="str">
            <v>VAR_fout</v>
          </cell>
          <cell r="C298" t="str">
            <v>T-PEVmix-ELC_DSL_S1</v>
          </cell>
          <cell r="E298">
            <v>4.1953661468467588E-5</v>
          </cell>
          <cell r="F298">
            <v>7.5770722181141048E-5</v>
          </cell>
          <cell r="G298">
            <v>1.7895309903322271E-4</v>
          </cell>
          <cell r="H298">
            <v>2.2960634909798095E-4</v>
          </cell>
          <cell r="I298">
            <v>1.7274157290291222E-4</v>
          </cell>
          <cell r="J298">
            <v>5.7051962102837826E-4</v>
          </cell>
          <cell r="K298">
            <v>5.4640623912520004E-4</v>
          </cell>
          <cell r="L298">
            <v>3.2040623329992472E-3</v>
          </cell>
          <cell r="M298">
            <v>1.9152595034558492E-4</v>
          </cell>
          <cell r="N298">
            <v>1.1158576357679012E-4</v>
          </cell>
          <cell r="O298">
            <v>1.0464528995490584E-4</v>
          </cell>
        </row>
        <row r="299">
          <cell r="A299" t="str">
            <v>T-Plg-ELC-DSL_S1</v>
          </cell>
          <cell r="B299" t="str">
            <v>VAR_fin</v>
          </cell>
          <cell r="C299" t="str">
            <v>T-ELC-car-PlgSTGOut_S1</v>
          </cell>
          <cell r="E299">
            <v>2.3033610005480794E-5</v>
          </cell>
          <cell r="F299">
            <v>4.1600022583625658E-5</v>
          </cell>
          <cell r="G299">
            <v>9.8249729537944731E-5</v>
          </cell>
          <cell r="H299">
            <v>1.2312540482970562E-4</v>
          </cell>
          <cell r="I299">
            <v>9.0556867475482646E-5</v>
          </cell>
          <cell r="J299">
            <v>2.8510194480187368E-4</v>
          </cell>
          <cell r="K299">
            <v>2.6086509048451451E-4</v>
          </cell>
          <cell r="L299">
            <v>1.4788592267852916E-3</v>
          </cell>
          <cell r="M299">
            <v>8.3132669870915508E-5</v>
          </cell>
          <cell r="N299">
            <v>4.8436063792040628E-5</v>
          </cell>
          <cell r="O299">
            <v>4.3249713525132579E-5</v>
          </cell>
        </row>
        <row r="300">
          <cell r="A300" t="str">
            <v>T_TRM_ELC</v>
          </cell>
          <cell r="B300" t="str">
            <v>VAR_fout</v>
          </cell>
          <cell r="C300" t="str">
            <v>TPTRM</v>
          </cell>
          <cell r="D300">
            <v>3.3477999999999994E-2</v>
          </cell>
          <cell r="E300">
            <v>3.4238693943285006E-2</v>
          </cell>
          <cell r="F300">
            <v>3.537973485821249E-2</v>
          </cell>
          <cell r="G300">
            <v>3.7281469716424979E-2</v>
          </cell>
          <cell r="H300">
            <v>3.8200039755124107E-2</v>
          </cell>
          <cell r="I300">
            <v>3.9061076358642186E-2</v>
          </cell>
          <cell r="J300">
            <v>3.9708612294883733E-2</v>
          </cell>
          <cell r="K300">
            <v>4.0356148231125301E-2</v>
          </cell>
          <cell r="L300">
            <v>4.2371906290567779E-2</v>
          </cell>
          <cell r="M300">
            <v>4.3525301587149907E-2</v>
          </cell>
          <cell r="N300">
            <v>4.4673212327442917E-2</v>
          </cell>
          <cell r="O300">
            <v>4.5811892235102694E-2</v>
          </cell>
        </row>
        <row r="301">
          <cell r="A301" t="str">
            <v>T_TRM_ELC</v>
          </cell>
          <cell r="B301" t="str">
            <v>VAR_fin</v>
          </cell>
          <cell r="C301" t="str">
            <v>TELC</v>
          </cell>
          <cell r="D301">
            <v>0.58772895164057959</v>
          </cell>
          <cell r="E301">
            <v>0.61504030570008339</v>
          </cell>
          <cell r="F301">
            <v>0.65847123751882963</v>
          </cell>
          <cell r="G301">
            <v>0.73826743502205472</v>
          </cell>
          <cell r="H301">
            <v>0.7564574460789345</v>
          </cell>
          <cell r="I301">
            <v>0.77350814954032066</v>
          </cell>
          <cell r="J301">
            <v>0.78633099956125296</v>
          </cell>
          <cell r="K301">
            <v>0.7991538495821856</v>
          </cell>
          <cell r="L301">
            <v>0.83907095970389334</v>
          </cell>
          <cell r="M301">
            <v>0.86191110505360957</v>
          </cell>
          <cell r="N301">
            <v>0.88464264231103162</v>
          </cell>
          <cell r="O301">
            <v>0.90719138572521052</v>
          </cell>
        </row>
        <row r="302">
          <cell r="A302" t="str">
            <v>T-Plg-ELC-GSL_S3</v>
          </cell>
          <cell r="B302" t="str">
            <v>VAR_fout</v>
          </cell>
          <cell r="C302" t="str">
            <v>T-PEVmix-ELC_GSL_S3</v>
          </cell>
          <cell r="E302">
            <v>2.4972062848172827E-2</v>
          </cell>
          <cell r="F302">
            <v>0.2304291624796927</v>
          </cell>
          <cell r="G302">
            <v>1.0613217382797069</v>
          </cell>
          <cell r="H302">
            <v>3.0101009311930658</v>
          </cell>
          <cell r="I302">
            <v>2.9687424568460994</v>
          </cell>
          <cell r="J302">
            <v>3.4255209540285394</v>
          </cell>
          <cell r="K302">
            <v>1.4819478840822493</v>
          </cell>
          <cell r="L302">
            <v>1.137006233639122</v>
          </cell>
          <cell r="M302">
            <v>7.0324548909376852E-3</v>
          </cell>
          <cell r="N302">
            <v>6.3749014249154289E-3</v>
          </cell>
          <cell r="O302">
            <v>3.6260509466144123E-3</v>
          </cell>
        </row>
        <row r="303">
          <cell r="A303" t="str">
            <v>T-Plg-ELC-GSL_S3</v>
          </cell>
          <cell r="B303" t="str">
            <v>VAR_fin</v>
          </cell>
          <cell r="C303" t="str">
            <v>T-ELC-car-PlgSTGOut_S3</v>
          </cell>
          <cell r="E303">
            <v>1.7822356209064166E-2</v>
          </cell>
          <cell r="F303">
            <v>0.16445540120726942</v>
          </cell>
          <cell r="G303">
            <v>0.75745661009451271</v>
          </cell>
          <cell r="H303">
            <v>2.0470988614638861</v>
          </cell>
          <cell r="I303">
            <v>1.9280812951090933</v>
          </cell>
          <cell r="J303">
            <v>2.1166504799708554</v>
          </cell>
          <cell r="K303">
            <v>0.87584087220219575</v>
          </cell>
          <cell r="L303">
            <v>0.66294544008312772</v>
          </cell>
          <cell r="M303">
            <v>3.9091246480523366E-3</v>
          </cell>
          <cell r="N303">
            <v>3.5400655771698369E-3</v>
          </cell>
          <cell r="O303">
            <v>1.9325938861058367E-3</v>
          </cell>
        </row>
        <row r="304">
          <cell r="A304" t="str">
            <v>T-Plg-ELC-DSL_S2</v>
          </cell>
          <cell r="B304" t="str">
            <v>VAR_fout</v>
          </cell>
          <cell r="C304" t="str">
            <v>T-PEVmix-ELC_DSL_S2</v>
          </cell>
          <cell r="E304">
            <v>4.7017418849862028E-5</v>
          </cell>
          <cell r="F304">
            <v>2.0733714067215438E-4</v>
          </cell>
          <cell r="G304">
            <v>4.5980637357193803E-4</v>
          </cell>
          <cell r="H304">
            <v>9.2454706647930552E-4</v>
          </cell>
          <cell r="I304">
            <v>7.0707264578448534E-4</v>
          </cell>
          <cell r="J304">
            <v>2.3589879037952026E-3</v>
          </cell>
          <cell r="K304">
            <v>2.2640867505868164E-3</v>
          </cell>
          <cell r="L304">
            <v>1.9977004311915146E-3</v>
          </cell>
          <cell r="M304">
            <v>3.407640187165303E-4</v>
          </cell>
          <cell r="N304">
            <v>2.9951010609927516E-4</v>
          </cell>
          <cell r="O304">
            <v>1.8268717996249427E-4</v>
          </cell>
        </row>
        <row r="305">
          <cell r="A305" t="str">
            <v>T-Plg-ELC-DSL_S2</v>
          </cell>
          <cell r="B305" t="str">
            <v>VAR_fin</v>
          </cell>
          <cell r="C305" t="str">
            <v>T-ELC-car-PlgSTGOut_S2</v>
          </cell>
          <cell r="E305">
            <v>3.1279530616958917E-5</v>
          </cell>
          <cell r="F305">
            <v>1.3793629251313968E-4</v>
          </cell>
          <cell r="G305">
            <v>3.0589785428126494E-4</v>
          </cell>
          <cell r="H305">
            <v>5.9915055137896734E-4</v>
          </cell>
          <cell r="I305">
            <v>4.4790879874906494E-4</v>
          </cell>
          <cell r="J305">
            <v>1.4152922888162733E-3</v>
          </cell>
          <cell r="K305">
            <v>1.3011898618806304E-3</v>
          </cell>
          <cell r="L305">
            <v>1.1145228953346508E-3</v>
          </cell>
          <cell r="M305">
            <v>1.7815397650725569E-4</v>
          </cell>
          <cell r="N305">
            <v>1.5657479107923373E-4</v>
          </cell>
          <cell r="O305">
            <v>9.0856007937156424E-5</v>
          </cell>
        </row>
        <row r="306">
          <cell r="A306" t="str">
            <v>T_TW-ICEGSLEXT</v>
          </cell>
          <cell r="B306" t="str">
            <v>VAR_fout</v>
          </cell>
          <cell r="C306" t="str">
            <v>CO2_T</v>
          </cell>
          <cell r="D306">
            <v>146.68149501245401</v>
          </cell>
          <cell r="E306">
            <v>52.701428218620599</v>
          </cell>
          <cell r="F306">
            <v>51.146825997644797</v>
          </cell>
          <cell r="G306">
            <v>33.440826192909398</v>
          </cell>
        </row>
        <row r="307">
          <cell r="A307" t="str">
            <v>T_TW-ICEGSLEXT</v>
          </cell>
          <cell r="B307" t="str">
            <v>VAR_fout</v>
          </cell>
          <cell r="C307" t="str">
            <v>TPTWL</v>
          </cell>
          <cell r="D307">
            <v>1.5327323923246006</v>
          </cell>
          <cell r="E307">
            <v>0.56217593953549438</v>
          </cell>
          <cell r="F307">
            <v>0.56230194466021266</v>
          </cell>
          <cell r="G307">
            <v>0.3858524093299151</v>
          </cell>
        </row>
        <row r="308">
          <cell r="A308" t="str">
            <v>T_TW-ICEGSLEXT</v>
          </cell>
          <cell r="B308" t="str">
            <v>VAR_fin</v>
          </cell>
          <cell r="C308" t="str">
            <v>TGSL</v>
          </cell>
          <cell r="D308">
            <v>1.9875541329600854</v>
          </cell>
          <cell r="E308">
            <v>0.71411149347724467</v>
          </cell>
          <cell r="F308">
            <v>0.6930464227323152</v>
          </cell>
          <cell r="G308">
            <v>0.45312772619118391</v>
          </cell>
        </row>
        <row r="309">
          <cell r="A309" t="str">
            <v>T_TW-ICEGSLEXT</v>
          </cell>
          <cell r="B309" t="str">
            <v>VAR_cap</v>
          </cell>
          <cell r="C309" t="str">
            <v>-</v>
          </cell>
          <cell r="D309">
            <v>0.55717061838077486</v>
          </cell>
          <cell r="E309">
            <v>0.27088766956487997</v>
          </cell>
          <cell r="F309">
            <v>0.27082496442172699</v>
          </cell>
          <cell r="G309">
            <v>0.18593190569684856</v>
          </cell>
        </row>
        <row r="310">
          <cell r="A310" t="str">
            <v>T-Plg-ELC-GSL_S4</v>
          </cell>
          <cell r="B310" t="str">
            <v>VAR_fout</v>
          </cell>
          <cell r="C310" t="str">
            <v>T-PEVmix-ELC_GSL_S4</v>
          </cell>
          <cell r="E310">
            <v>5.4414682670285625E-4</v>
          </cell>
          <cell r="F310">
            <v>1.4562178639616564E-3</v>
          </cell>
          <cell r="G310">
            <v>1.1530929576065531E-2</v>
          </cell>
          <cell r="H310">
            <v>8.2424889046541425E-3</v>
          </cell>
          <cell r="I310">
            <v>1.342539573911519E-3</v>
          </cell>
          <cell r="J310">
            <v>1.1151275082266101E-3</v>
          </cell>
          <cell r="K310">
            <v>7.1499578560673478E-4</v>
          </cell>
          <cell r="L310">
            <v>0.56013531627850777</v>
          </cell>
          <cell r="M310">
            <v>1.5596535530083784</v>
          </cell>
          <cell r="N310">
            <v>1.4996995740590986</v>
          </cell>
          <cell r="O310">
            <v>1.2730286144983096</v>
          </cell>
        </row>
        <row r="311">
          <cell r="A311" t="str">
            <v>T-Plg-ELC-GSL_S4</v>
          </cell>
          <cell r="B311" t="str">
            <v>VAR_fin</v>
          </cell>
          <cell r="C311" t="str">
            <v>T-ELC-car-PlgSTGOut_S4</v>
          </cell>
          <cell r="E311">
            <v>4.0626177298998993E-4</v>
          </cell>
          <cell r="F311">
            <v>1.0872169463111063E-3</v>
          </cell>
          <cell r="G311">
            <v>8.6090291515257024E-3</v>
          </cell>
          <cell r="H311">
            <v>5.9218589422298041E-3</v>
          </cell>
          <cell r="I311">
            <v>9.5468788775470033E-4</v>
          </cell>
          <cell r="J311">
            <v>7.5822659366694652E-4</v>
          </cell>
          <cell r="K311">
            <v>4.6638686237881561E-4</v>
          </cell>
          <cell r="L311">
            <v>0.34586086857677178</v>
          </cell>
          <cell r="M311">
            <v>0.91010900049003529</v>
          </cell>
          <cell r="N311">
            <v>0.87573163962966838</v>
          </cell>
          <cell r="O311">
            <v>0.72418672348789292</v>
          </cell>
        </row>
        <row r="312">
          <cell r="A312" t="str">
            <v>T-Plg-ELC-DSL_S3</v>
          </cell>
          <cell r="B312" t="str">
            <v>VAR_fout</v>
          </cell>
          <cell r="C312" t="str">
            <v>T-PEVmix-ELC_DSL_S3</v>
          </cell>
          <cell r="E312">
            <v>7.4851377420905335E-2</v>
          </cell>
          <cell r="F312">
            <v>0.18836009269912679</v>
          </cell>
          <cell r="G312">
            <v>1.6180904551461304</v>
          </cell>
          <cell r="H312">
            <v>2.4138511679072394</v>
          </cell>
          <cell r="I312">
            <v>2.1433239387570606</v>
          </cell>
          <cell r="J312">
            <v>2.3748234989108745</v>
          </cell>
          <cell r="K312">
            <v>1.022110906478281</v>
          </cell>
          <cell r="L312">
            <v>0.85184408600265238</v>
          </cell>
          <cell r="M312">
            <v>5.7068358070769157E-4</v>
          </cell>
          <cell r="N312">
            <v>4.8771246052235328E-4</v>
          </cell>
          <cell r="O312">
            <v>2.5763064402182183E-4</v>
          </cell>
        </row>
        <row r="313">
          <cell r="A313" t="str">
            <v>T-Plg-ELC-DSL_S3</v>
          </cell>
          <cell r="B313" t="str">
            <v>VAR_fin</v>
          </cell>
          <cell r="C313" t="str">
            <v>T-ELC-car-PlgSTGOut_S3</v>
          </cell>
          <cell r="E313">
            <v>5.3420813460434063E-2</v>
          </cell>
          <cell r="F313">
            <v>0.13443105153412724</v>
          </cell>
          <cell r="G313">
            <v>1.1548178716926125</v>
          </cell>
          <cell r="H313">
            <v>1.6416533159782836</v>
          </cell>
          <cell r="I313">
            <v>1.392107107585203</v>
          </cell>
          <cell r="J313">
            <v>1.4675471244839506</v>
          </cell>
          <cell r="K313">
            <v>0.60505896842589912</v>
          </cell>
          <cell r="L313">
            <v>0.49604282895022206</v>
          </cell>
          <cell r="M313">
            <v>3.1966181546725378E-4</v>
          </cell>
          <cell r="N313">
            <v>2.7315126987681915E-4</v>
          </cell>
          <cell r="O313">
            <v>1.3731064864793441E-4</v>
          </cell>
        </row>
        <row r="314">
          <cell r="A314" t="str">
            <v>T-Plg-ELC-DSL_S4</v>
          </cell>
          <cell r="B314" t="str">
            <v>VAR_fout</v>
          </cell>
          <cell r="C314" t="str">
            <v>T-PEVmix-ELC_DSL_S4</v>
          </cell>
          <cell r="E314">
            <v>1.3043453838064645E-4</v>
          </cell>
          <cell r="F314">
            <v>4.8026611569826144E-4</v>
          </cell>
          <cell r="G314">
            <v>2.7736724667324505E-3</v>
          </cell>
          <cell r="H314">
            <v>7.2158456195621353E-3</v>
          </cell>
          <cell r="I314">
            <v>4.8234803986816335E-3</v>
          </cell>
          <cell r="J314">
            <v>5.6801128465722474E-3</v>
          </cell>
          <cell r="K314">
            <v>4.2851246583071826E-3</v>
          </cell>
          <cell r="L314">
            <v>0.33308017953248398</v>
          </cell>
          <cell r="M314">
            <v>1.0965272447428791</v>
          </cell>
          <cell r="N314">
            <v>1.0542126059645054</v>
          </cell>
          <cell r="O314">
            <v>0.89362027028465951</v>
          </cell>
        </row>
        <row r="315">
          <cell r="A315" t="str">
            <v>T-Plg-ELC-DSL_S4</v>
          </cell>
          <cell r="B315" t="str">
            <v>VAR_fin</v>
          </cell>
          <cell r="C315" t="str">
            <v>T-ELC-car-PlgSTGOut_S4</v>
          </cell>
          <cell r="E315">
            <v>9.7382846359203313E-5</v>
          </cell>
          <cell r="F315">
            <v>3.5856822845562158E-4</v>
          </cell>
          <cell r="G315">
            <v>2.0708327949940973E-3</v>
          </cell>
          <cell r="H315">
            <v>5.1875305022222344E-3</v>
          </cell>
          <cell r="I315">
            <v>3.3816479246355957E-3</v>
          </cell>
          <cell r="J315">
            <v>3.8131490747717834E-3</v>
          </cell>
          <cell r="K315">
            <v>2.7795737229017502E-3</v>
          </cell>
          <cell r="L315">
            <v>0.20530658278475108</v>
          </cell>
          <cell r="M315">
            <v>0.639351868991478</v>
          </cell>
          <cell r="N315">
            <v>0.61528841070692142</v>
          </cell>
          <cell r="O315">
            <v>0.50835301595702753</v>
          </cell>
        </row>
        <row r="316">
          <cell r="A316" t="str">
            <v>TFLGV-ICENGA</v>
          </cell>
          <cell r="B316" t="str">
            <v>VAR_fout</v>
          </cell>
          <cell r="C316" t="str">
            <v>CO2_T</v>
          </cell>
          <cell r="D316">
            <v>1.4352150023555619</v>
          </cell>
          <cell r="E316">
            <v>1.2626623874128526</v>
          </cell>
          <cell r="F316">
            <v>1.770935134433486</v>
          </cell>
        </row>
        <row r="317">
          <cell r="A317" t="str">
            <v>TFLGV-ICENGA</v>
          </cell>
          <cell r="B317" t="str">
            <v>VAR_fout</v>
          </cell>
          <cell r="C317" t="str">
            <v>TFLGV</v>
          </cell>
          <cell r="D317">
            <v>8.1577449585819306E-3</v>
          </cell>
          <cell r="E317">
            <v>7.1769579529216559E-3</v>
          </cell>
          <cell r="F317">
            <v>1.0065974185881104E-2</v>
          </cell>
        </row>
        <row r="318">
          <cell r="A318" t="str">
            <v>TFLGV-ICENGA</v>
          </cell>
          <cell r="B318" t="str">
            <v>VAR_fin</v>
          </cell>
          <cell r="C318" t="str">
            <v>TNGA</v>
          </cell>
          <cell r="D318">
            <v>2.5447074509850412E-2</v>
          </cell>
          <cell r="E318">
            <v>2.2387630982497388E-2</v>
          </cell>
          <cell r="F318">
            <v>3.1399559121161082E-2</v>
          </cell>
        </row>
        <row r="319">
          <cell r="A319" t="str">
            <v>TFLGV-ICENGA</v>
          </cell>
          <cell r="B319" t="str">
            <v>VAR_ncap</v>
          </cell>
          <cell r="C319" t="str">
            <v>-</v>
          </cell>
          <cell r="D319">
            <v>1.0135970515986899E-8</v>
          </cell>
          <cell r="E319">
            <v>1.60298130088161E-6</v>
          </cell>
          <cell r="F319">
            <v>1.0578073702174E-6</v>
          </cell>
        </row>
        <row r="320">
          <cell r="A320" t="str">
            <v>TFLGV-ICENGA</v>
          </cell>
          <cell r="B320" t="str">
            <v>VAR_cap</v>
          </cell>
          <cell r="C320" t="str">
            <v>-</v>
          </cell>
          <cell r="D320">
            <v>5.8288979878098716E-4</v>
          </cell>
          <cell r="E320">
            <v>7.1046494163986564E-4</v>
          </cell>
          <cell r="F320">
            <v>7.11555629554903E-4</v>
          </cell>
          <cell r="G320">
            <v>-2.4962591898278555E-8</v>
          </cell>
          <cell r="H320">
            <v>-4.9777366808580815E-9</v>
          </cell>
        </row>
        <row r="321">
          <cell r="A321" t="str">
            <v>TFLGV-BEVELC</v>
          </cell>
          <cell r="B321" t="str">
            <v>VAR_fout</v>
          </cell>
          <cell r="C321" t="str">
            <v>TFLGV</v>
          </cell>
          <cell r="D321">
            <v>2.4124263887622628E-2</v>
          </cell>
          <cell r="E321">
            <v>5.3417168535006582E-2</v>
          </cell>
          <cell r="F321">
            <v>7.9553017821761801E-2</v>
          </cell>
          <cell r="G321">
            <v>1.1450380961063018</v>
          </cell>
          <cell r="H321">
            <v>3.2320944486958272</v>
          </cell>
          <cell r="I321">
            <v>5.0138682283306295</v>
          </cell>
          <cell r="J321">
            <v>5.2230980386234265</v>
          </cell>
          <cell r="K321">
            <v>5.4321864564413005</v>
          </cell>
          <cell r="L321">
            <v>5.6865639287576721</v>
          </cell>
          <cell r="M321">
            <v>6.0438636911993475</v>
          </cell>
          <cell r="N321">
            <v>6.440535194602572</v>
          </cell>
          <cell r="O321">
            <v>6.876563030463072</v>
          </cell>
        </row>
        <row r="322">
          <cell r="A322" t="str">
            <v>TFLGV-BEVELC</v>
          </cell>
          <cell r="B322" t="str">
            <v>VAR_fin</v>
          </cell>
          <cell r="C322" t="str">
            <v>T-ELC-LGV_BatSTGout</v>
          </cell>
          <cell r="D322">
            <v>3.5406172839995503E-2</v>
          </cell>
          <cell r="E322">
            <v>7.8398143486731464E-2</v>
          </cell>
          <cell r="F322">
            <v>0.11675663605991633</v>
          </cell>
          <cell r="G322">
            <v>1.6805245095963173</v>
          </cell>
          <cell r="H322">
            <v>4.7436098037556258</v>
          </cell>
          <cell r="I322">
            <v>7.3586446374563623</v>
          </cell>
          <cell r="J322">
            <v>7.665722476639961</v>
          </cell>
          <cell r="K322">
            <v>7.9725928000034498</v>
          </cell>
          <cell r="L322">
            <v>8.3459319739318119</v>
          </cell>
          <cell r="M322">
            <v>8.8703258871981152</v>
          </cell>
          <cell r="N322">
            <v>9.452504057509092</v>
          </cell>
          <cell r="O322">
            <v>10.09244387044768</v>
          </cell>
        </row>
        <row r="323">
          <cell r="A323" t="str">
            <v>TFLGV-BEVELC</v>
          </cell>
          <cell r="B323" t="str">
            <v>VAR_ncap</v>
          </cell>
          <cell r="C323" t="str">
            <v>-</v>
          </cell>
          <cell r="E323">
            <v>1.1500660734221301E-3</v>
          </cell>
          <cell r="F323">
            <v>1.8218259072841001E-3</v>
          </cell>
          <cell r="G323">
            <v>7.6201223113290195E-2</v>
          </cell>
          <cell r="H323">
            <v>0.240658475892194</v>
          </cell>
          <cell r="I323">
            <v>0.21403669653462301</v>
          </cell>
          <cell r="J323">
            <v>0.16333786027039501</v>
          </cell>
          <cell r="K323">
            <v>0.30169054050372801</v>
          </cell>
          <cell r="L323">
            <v>0.18153444255252399</v>
          </cell>
          <cell r="M323">
            <v>0.23703424935466599</v>
          </cell>
          <cell r="N323">
            <v>0.31982157130586197</v>
          </cell>
          <cell r="O323">
            <v>0.124448000747705</v>
          </cell>
        </row>
        <row r="324">
          <cell r="A324" t="str">
            <v>TFLGV-BEVELC</v>
          </cell>
          <cell r="B324" t="str">
            <v>VAR_cap</v>
          </cell>
          <cell r="C324" t="str">
            <v>-</v>
          </cell>
          <cell r="D324">
            <v>1.6989328238118779E-3</v>
          </cell>
          <cell r="E324">
            <v>3.7420313522367587E-3</v>
          </cell>
          <cell r="F324">
            <v>5.5638919807062303E-3</v>
          </cell>
          <cell r="G324">
            <v>8.0802742508846101E-2</v>
          </cell>
          <cell r="H324">
            <v>0.31779308735497525</v>
          </cell>
          <cell r="I324">
            <v>0.47069718628083734</v>
          </cell>
          <cell r="J324">
            <v>0.50215860196249074</v>
          </cell>
          <cell r="K324">
            <v>0.53814271056515617</v>
          </cell>
          <cell r="L324">
            <v>0.55669607892891682</v>
          </cell>
          <cell r="M324">
            <v>0.57313791568250438</v>
          </cell>
          <cell r="N324">
            <v>0.58900951893223386</v>
          </cell>
          <cell r="O324">
            <v>0.60423508295617689</v>
          </cell>
        </row>
        <row r="325">
          <cell r="A325" t="str">
            <v>T_B_c-BEVELC-S1</v>
          </cell>
          <cell r="B325" t="str">
            <v>VAR_fout</v>
          </cell>
          <cell r="C325" t="str">
            <v>TPBSc</v>
          </cell>
          <cell r="D325">
            <v>1.4184508773215163E-4</v>
          </cell>
          <cell r="E325">
            <v>4.4888418712439734E-4</v>
          </cell>
          <cell r="F325">
            <v>6.398209826978423E-4</v>
          </cell>
          <cell r="G325">
            <v>6.3085424860340869E-2</v>
          </cell>
          <cell r="H325">
            <v>6.4828424659222172E-2</v>
          </cell>
          <cell r="I325">
            <v>6.4857328137493966E-2</v>
          </cell>
          <cell r="J325">
            <v>6.4673637410123344E-2</v>
          </cell>
          <cell r="K325">
            <v>6.4825055901139517E-2</v>
          </cell>
          <cell r="L325">
            <v>6.7239865329981816E-2</v>
          </cell>
          <cell r="M325">
            <v>6.9230541113819238E-2</v>
          </cell>
          <cell r="N325">
            <v>7.1135331736673968E-2</v>
          </cell>
          <cell r="O325">
            <v>7.2964114687105161E-2</v>
          </cell>
        </row>
        <row r="326">
          <cell r="A326" t="str">
            <v>T_B_c-BEVELC-S1</v>
          </cell>
          <cell r="B326" t="str">
            <v>VAR_fin</v>
          </cell>
          <cell r="C326" t="str">
            <v>T-ELC-Bus_c_BatSTGout_S1</v>
          </cell>
          <cell r="D326">
            <v>3.7456463796429833E-4</v>
          </cell>
          <cell r="E326">
            <v>1.1651267733585218E-3</v>
          </cell>
          <cell r="F326">
            <v>1.6270986826073706E-3</v>
          </cell>
          <cell r="G326">
            <v>0.14102837499064447</v>
          </cell>
          <cell r="H326">
            <v>0.13773259262790763</v>
          </cell>
          <cell r="I326">
            <v>0.1375730365449325</v>
          </cell>
          <cell r="J326">
            <v>0.13123199351359763</v>
          </cell>
          <cell r="K326">
            <v>0.12216867528618437</v>
          </cell>
          <cell r="L326">
            <v>0.12513868882080753</v>
          </cell>
          <cell r="M326">
            <v>0.12764750953353107</v>
          </cell>
          <cell r="N326">
            <v>0.13115956902748302</v>
          </cell>
          <cell r="O326">
            <v>0.13453148531391132</v>
          </cell>
        </row>
        <row r="327">
          <cell r="A327" t="str">
            <v>T_B_c-BEVELC-S1</v>
          </cell>
          <cell r="B327" t="str">
            <v>VAR_ncap</v>
          </cell>
          <cell r="C327" t="str">
            <v>-</v>
          </cell>
          <cell r="E327">
            <v>3.15380019381509E-6</v>
          </cell>
          <cell r="F327">
            <v>4.2973364955416804E-6</v>
          </cell>
          <cell r="G327">
            <v>1.4034207760707401E-3</v>
          </cell>
          <cell r="H327">
            <v>1.3862380820903E-3</v>
          </cell>
          <cell r="I327">
            <v>2.21435218331338E-5</v>
          </cell>
          <cell r="J327">
            <v>6.6456093196733004E-4</v>
          </cell>
          <cell r="K327">
            <v>7.3654179746894196E-4</v>
          </cell>
          <cell r="L327">
            <v>4.2567879207575099E-4</v>
          </cell>
          <cell r="M327">
            <v>7.0142230014197198E-4</v>
          </cell>
          <cell r="N327">
            <v>7.6897160574807195E-4</v>
          </cell>
          <cell r="O327">
            <v>3.43374265545021E-4</v>
          </cell>
        </row>
        <row r="328">
          <cell r="A328" t="str">
            <v>T_B_c-BEVELC-S1</v>
          </cell>
          <cell r="B328" t="str">
            <v>VAR_cap</v>
          </cell>
          <cell r="C328" t="str">
            <v>-</v>
          </cell>
          <cell r="D328">
            <v>3.3713942307692301E-6</v>
          </cell>
          <cell r="E328">
            <v>9.8965886553535501E-6</v>
          </cell>
          <cell r="F328">
            <v>1.419392515089524E-5</v>
          </cell>
          <cell r="G328">
            <v>1.4042146995730076E-3</v>
          </cell>
          <cell r="H328">
            <v>1.4101840818474499E-3</v>
          </cell>
          <cell r="I328">
            <v>1.409348719778098E-3</v>
          </cell>
          <cell r="J328">
            <v>1.4054264370767387E-3</v>
          </cell>
          <cell r="K328">
            <v>1.408631822392708E-3</v>
          </cell>
          <cell r="L328">
            <v>1.4611040739057938E-3</v>
          </cell>
          <cell r="M328">
            <v>1.5043602801458719E-3</v>
          </cell>
          <cell r="N328">
            <v>1.5457507160583448E-3</v>
          </cell>
          <cell r="O328">
            <v>1.5854856095726269E-3</v>
          </cell>
        </row>
        <row r="329">
          <cell r="A329" t="str">
            <v>T_B_c-BEVELC-S2</v>
          </cell>
          <cell r="B329" t="str">
            <v>VAR_fout</v>
          </cell>
          <cell r="C329" t="str">
            <v>TPBSc</v>
          </cell>
          <cell r="D329">
            <v>1.6578993032219123E-4</v>
          </cell>
          <cell r="E329">
            <v>2.0180745840007322E-4</v>
          </cell>
          <cell r="F329">
            <v>2.539827257012314E-4</v>
          </cell>
          <cell r="G329">
            <v>5.7398369515541808E-2</v>
          </cell>
          <cell r="H329">
            <v>5.7502113330440877E-2</v>
          </cell>
          <cell r="I329">
            <v>5.7540379080740514E-2</v>
          </cell>
          <cell r="J329">
            <v>5.7679393570889623E-2</v>
          </cell>
          <cell r="K329">
            <v>5.7821010747456332E-2</v>
          </cell>
          <cell r="L329">
            <v>5.9659022615214059E-2</v>
          </cell>
          <cell r="M329">
            <v>6.1425277264820118E-2</v>
          </cell>
          <cell r="N329">
            <v>6.3125175560180435E-2</v>
          </cell>
          <cell r="O329">
            <v>6.4760463466343982E-2</v>
          </cell>
        </row>
        <row r="330">
          <cell r="A330" t="str">
            <v>T_B_c-BEVELC-S2</v>
          </cell>
          <cell r="B330" t="str">
            <v>VAR_fin</v>
          </cell>
          <cell r="C330" t="str">
            <v>T-ELC-Bus_c_BatSTGout_S2</v>
          </cell>
          <cell r="D330">
            <v>6.0247658113723448E-4</v>
          </cell>
          <cell r="E330">
            <v>7.2349126715912288E-4</v>
          </cell>
          <cell r="F330">
            <v>9.0050825083511261E-4</v>
          </cell>
          <cell r="G330">
            <v>0.1769832535080508</v>
          </cell>
          <cell r="H330">
            <v>0.17639107505384749</v>
          </cell>
          <cell r="I330">
            <v>0.1645415055548837</v>
          </cell>
          <cell r="J330">
            <v>0.15961847455030173</v>
          </cell>
          <cell r="K330">
            <v>0.15231737952000585</v>
          </cell>
          <cell r="L330">
            <v>0.15274681490635542</v>
          </cell>
          <cell r="M330">
            <v>0.15653099535172552</v>
          </cell>
          <cell r="N330">
            <v>0.16086287278098446</v>
          </cell>
          <cell r="O330">
            <v>0.16503010254430939</v>
          </cell>
        </row>
        <row r="331">
          <cell r="A331" t="str">
            <v>T_B_c-BEVELC-S2</v>
          </cell>
          <cell r="B331" t="str">
            <v>VAR_ncap</v>
          </cell>
          <cell r="C331" t="str">
            <v>-</v>
          </cell>
          <cell r="E331">
            <v>4.6763958285882602E-7</v>
          </cell>
          <cell r="F331">
            <v>9.4116481293161504E-7</v>
          </cell>
          <cell r="G331">
            <v>1.2459930829706899E-3</v>
          </cell>
          <cell r="H331">
            <v>1.2675008250649501E-4</v>
          </cell>
          <cell r="I331">
            <v>8.8791589131260703E-4</v>
          </cell>
          <cell r="J331">
            <v>2.9979406343542199E-4</v>
          </cell>
          <cell r="K331">
            <v>6.5334083928546098E-4</v>
          </cell>
          <cell r="L331">
            <v>5.0818971562861001E-4</v>
          </cell>
          <cell r="M331">
            <v>4.9185269885051596E-4</v>
          </cell>
          <cell r="N331">
            <v>7.8983535542747902E-4</v>
          </cell>
          <cell r="O331">
            <v>2.8549580379882001E-4</v>
          </cell>
        </row>
        <row r="332">
          <cell r="A332" t="str">
            <v>T_B_c-BEVELC-S2</v>
          </cell>
          <cell r="B332" t="str">
            <v>VAR_cap</v>
          </cell>
          <cell r="C332" t="str">
            <v>-</v>
          </cell>
          <cell r="D332">
            <v>4.1057474095838503E-6</v>
          </cell>
          <cell r="E332">
            <v>4.8827778490399279E-6</v>
          </cell>
          <cell r="F332">
            <v>5.8402858726912401E-6</v>
          </cell>
          <cell r="G332">
            <v>1.247475906530033E-3</v>
          </cell>
          <cell r="H332">
            <v>1.2495561026627999E-3</v>
          </cell>
          <cell r="I332">
            <v>1.2503564061635988E-3</v>
          </cell>
          <cell r="J332">
            <v>1.2534219816002321E-3</v>
          </cell>
          <cell r="K332">
            <v>1.25643694400153E-3</v>
          </cell>
          <cell r="L332">
            <v>1.2963734691729028E-3</v>
          </cell>
          <cell r="M332">
            <v>1.3347495112784066E-3</v>
          </cell>
          <cell r="N332">
            <v>1.3716941458546512E-3</v>
          </cell>
          <cell r="O332">
            <v>1.4072149792117167E-3</v>
          </cell>
        </row>
        <row r="333">
          <cell r="A333" t="str">
            <v>T_B_c-BEVELC-S3</v>
          </cell>
          <cell r="B333" t="str">
            <v>VAR_fout</v>
          </cell>
          <cell r="C333" t="str">
            <v>TPBSc</v>
          </cell>
          <cell r="D333">
            <v>4.1133205058077134E-5</v>
          </cell>
          <cell r="E333">
            <v>5.3481943390640934E-5</v>
          </cell>
          <cell r="F333">
            <v>7.0214308839292386E-5</v>
          </cell>
          <cell r="G333">
            <v>1.2274884204035882E-2</v>
          </cell>
          <cell r="H333">
            <v>1.2297689266902161E-2</v>
          </cell>
          <cell r="I333">
            <v>1.2305924477641093E-2</v>
          </cell>
          <cell r="J333">
            <v>1.2336492555848452E-2</v>
          </cell>
          <cell r="K333">
            <v>1.2367419805859399E-2</v>
          </cell>
          <cell r="L333">
            <v>1.2759745257437505E-2</v>
          </cell>
          <cell r="M333">
            <v>1.3137608220418831E-2</v>
          </cell>
          <cell r="N333">
            <v>1.3501098427482467E-2</v>
          </cell>
          <cell r="O333">
            <v>1.3850861064551667E-2</v>
          </cell>
        </row>
        <row r="334">
          <cell r="A334" t="str">
            <v>T_B_c-BEVELC-S3</v>
          </cell>
          <cell r="B334" t="str">
            <v>VAR_fin</v>
          </cell>
          <cell r="C334" t="str">
            <v>T-ELC-Bus_c_BatSTGout_S3</v>
          </cell>
          <cell r="D334">
            <v>2.2480796595628243E-4</v>
          </cell>
          <cell r="E334">
            <v>2.9016295077958864E-4</v>
          </cell>
          <cell r="F334">
            <v>3.7556316966729468E-4</v>
          </cell>
          <cell r="G334">
            <v>5.6849044527826242E-2</v>
          </cell>
          <cell r="H334">
            <v>5.6283391177228963E-2</v>
          </cell>
          <cell r="I334">
            <v>5.2056660036965248E-2</v>
          </cell>
          <cell r="J334">
            <v>5.0973038490740294E-2</v>
          </cell>
          <cell r="K334">
            <v>4.7844494745488256E-2</v>
          </cell>
          <cell r="L334">
            <v>4.87771512924252E-2</v>
          </cell>
          <cell r="M334">
            <v>5.0116224057754857E-2</v>
          </cell>
          <cell r="N334">
            <v>5.1502835406972071E-2</v>
          </cell>
          <cell r="O334">
            <v>5.2837079996420788E-2</v>
          </cell>
        </row>
        <row r="335">
          <cell r="A335" t="str">
            <v>T_B_c-BEVELC-S3</v>
          </cell>
          <cell r="B335" t="str">
            <v>VAR_ncap</v>
          </cell>
          <cell r="C335" t="str">
            <v>-</v>
          </cell>
          <cell r="E335">
            <v>2.0638005938817299E-7</v>
          </cell>
          <cell r="F335">
            <v>3.2405934596378899E-7</v>
          </cell>
          <cell r="G335">
            <v>2.7470513949745702E-4</v>
          </cell>
          <cell r="H335">
            <v>5.9906728895617297E-5</v>
          </cell>
          <cell r="I335">
            <v>2.0751322766974099E-4</v>
          </cell>
          <cell r="J335">
            <v>8.2486060092698202E-5</v>
          </cell>
          <cell r="K335">
            <v>1.8626095863774701E-4</v>
          </cell>
          <cell r="L335">
            <v>7.8334936018511098E-5</v>
          </cell>
          <cell r="M335">
            <v>2.2601128148722399E-4</v>
          </cell>
          <cell r="N335">
            <v>6.7368475503752593E-5</v>
          </cell>
          <cell r="O335">
            <v>2.3361537473204499E-4</v>
          </cell>
        </row>
        <row r="336">
          <cell r="A336" t="str">
            <v>T_B_c-BEVELC-S3</v>
          </cell>
          <cell r="B336" t="str">
            <v>VAR_cap</v>
          </cell>
          <cell r="C336" t="str">
            <v>-</v>
          </cell>
          <cell r="D336">
            <v>8.6618113717177017E-7</v>
          </cell>
          <cell r="E336">
            <v>1.1992602486975536E-6</v>
          </cell>
          <cell r="F336">
            <v>1.5297113284697026E-6</v>
          </cell>
          <cell r="G336">
            <v>2.75597165540116E-4</v>
          </cell>
          <cell r="H336">
            <v>2.6758545919095835E-4</v>
          </cell>
          <cell r="I336">
            <v>2.6741995656535798E-4</v>
          </cell>
          <cell r="J336">
            <v>2.6812389328469198E-4</v>
          </cell>
          <cell r="K336">
            <v>2.6874701873044499E-4</v>
          </cell>
          <cell r="L336">
            <v>2.7726842039528434E-4</v>
          </cell>
          <cell r="M336">
            <v>2.854817646041E-4</v>
          </cell>
          <cell r="N336">
            <v>2.9337975699097698E-4</v>
          </cell>
          <cell r="O336">
            <v>3.00983850235798E-4</v>
          </cell>
        </row>
        <row r="337">
          <cell r="A337" t="str">
            <v>T_B_c-BEVELC-S4</v>
          </cell>
          <cell r="B337" t="str">
            <v>VAR_fout</v>
          </cell>
          <cell r="C337" t="str">
            <v>TPBSc</v>
          </cell>
          <cell r="E337">
            <v>4.4583059994644532E-6</v>
          </cell>
          <cell r="F337">
            <v>7.4726937337471784E-6</v>
          </cell>
          <cell r="G337">
            <v>2.5014741306414018E-6</v>
          </cell>
          <cell r="H337">
            <v>5.6356628631415296E-6</v>
          </cell>
          <cell r="I337">
            <v>1.8027452693630864E-5</v>
          </cell>
          <cell r="J337">
            <v>1.9574742495221352E-5</v>
          </cell>
          <cell r="K337">
            <v>2.9096112198292284E-5</v>
          </cell>
          <cell r="L337">
            <v>2.9729549648591354E-5</v>
          </cell>
          <cell r="M337">
            <v>3.0400668673022996E-5</v>
          </cell>
          <cell r="N337">
            <v>4.2468200866326827E-5</v>
          </cell>
          <cell r="O337">
            <v>5.7405064972452294E-5</v>
          </cell>
        </row>
        <row r="338">
          <cell r="A338" t="str">
            <v>T_B_c-BEVELC-S4</v>
          </cell>
          <cell r="B338" t="str">
            <v>VAR_fin</v>
          </cell>
          <cell r="C338" t="str">
            <v>T-ELC-Bus_c_BatSTGout_S4</v>
          </cell>
          <cell r="E338">
            <v>3.5261842053711054E-5</v>
          </cell>
          <cell r="F338">
            <v>5.7712735905470363E-5</v>
          </cell>
          <cell r="G338">
            <v>1.7644306998503414E-5</v>
          </cell>
          <cell r="H338">
            <v>3.7218260937807293E-5</v>
          </cell>
          <cell r="I338">
            <v>1.1447474206202708E-4</v>
          </cell>
          <cell r="J338">
            <v>1.1837279665198971E-4</v>
          </cell>
          <cell r="K338">
            <v>1.6838028406918954E-4</v>
          </cell>
          <cell r="L338">
            <v>1.6942217131424604E-4</v>
          </cell>
          <cell r="M338">
            <v>1.7324673117719342E-4</v>
          </cell>
          <cell r="N338">
            <v>2.4201694568634521E-4</v>
          </cell>
          <cell r="O338">
            <v>3.2713885232126482E-4</v>
          </cell>
        </row>
        <row r="339">
          <cell r="A339" t="str">
            <v>T_B_c-BEVELC-S4</v>
          </cell>
          <cell r="B339" t="str">
            <v>VAR_ncap</v>
          </cell>
          <cell r="C339" t="str">
            <v>-</v>
          </cell>
          <cell r="E339">
            <v>1.18972324147702E-7</v>
          </cell>
          <cell r="F339">
            <v>1.06604885737924E-7</v>
          </cell>
          <cell r="G339">
            <v>9.5729628369156399E-8</v>
          </cell>
          <cell r="H339">
            <v>1.5350736284310199E-7</v>
          </cell>
          <cell r="I339">
            <v>2.7583186427291797E-7</v>
          </cell>
          <cell r="J339">
            <v>3.1625191749972298E-7</v>
          </cell>
          <cell r="K339">
            <v>4.2113939925635501E-7</v>
          </cell>
          <cell r="L339">
            <v>4.4393033078854798E-7</v>
          </cell>
          <cell r="M339">
            <v>5.4967687993312695E-7</v>
          </cell>
          <cell r="N339">
            <v>5.9730497712307901E-7</v>
          </cell>
          <cell r="O339">
            <v>8.4238488852426204E-7</v>
          </cell>
        </row>
        <row r="340">
          <cell r="A340" t="str">
            <v>T_B_c-BEVELC-S4</v>
          </cell>
          <cell r="B340" t="str">
            <v>VAR_cap</v>
          </cell>
          <cell r="C340" t="str">
            <v>-</v>
          </cell>
          <cell r="E340">
            <v>1.18972324147702E-7</v>
          </cell>
          <cell r="F340">
            <v>2.25577209885627E-7</v>
          </cell>
          <cell r="G340">
            <v>1.446852439404117E-7</v>
          </cell>
          <cell r="H340">
            <v>1.7833335963165999E-7</v>
          </cell>
          <cell r="I340">
            <v>4.0013493344239602E-7</v>
          </cell>
          <cell r="J340">
            <v>4.5327885832902733E-7</v>
          </cell>
          <cell r="K340">
            <v>6.3456606485062899E-7</v>
          </cell>
          <cell r="L340">
            <v>6.4598684190034801E-7</v>
          </cell>
          <cell r="M340">
            <v>6.6480333716745598E-7</v>
          </cell>
          <cell r="N340">
            <v>9.2121393165979599E-7</v>
          </cell>
          <cell r="O340">
            <v>1.2454838187002499E-6</v>
          </cell>
        </row>
        <row r="341">
          <cell r="A341" t="str">
            <v>T_C-BAT-ELC-S1</v>
          </cell>
          <cell r="B341" t="str">
            <v>VAR_fout</v>
          </cell>
          <cell r="C341" t="str">
            <v>TPCAR</v>
          </cell>
          <cell r="D341">
            <v>1.3977857568555484E-2</v>
          </cell>
          <cell r="E341">
            <v>2.5709734520169839E-2</v>
          </cell>
          <cell r="F341">
            <v>2.4694906294256674E-2</v>
          </cell>
          <cell r="G341">
            <v>0.95546487317961026</v>
          </cell>
          <cell r="H341">
            <v>1.8855190513895912</v>
          </cell>
          <cell r="I341">
            <v>2.3094727319402195</v>
          </cell>
          <cell r="J341">
            <v>2.4078613720775395</v>
          </cell>
          <cell r="K341">
            <v>2.4463617005739828</v>
          </cell>
          <cell r="L341">
            <v>2.4320292056831652</v>
          </cell>
          <cell r="M341">
            <v>2.4284119835997697</v>
          </cell>
          <cell r="N341">
            <v>2.4212913834837759</v>
          </cell>
          <cell r="O341">
            <v>2.4188753367509914</v>
          </cell>
        </row>
        <row r="342">
          <cell r="A342" t="str">
            <v>T_C-BAT-ELC-S1</v>
          </cell>
          <cell r="B342" t="str">
            <v>VAR_fin</v>
          </cell>
          <cell r="C342" t="str">
            <v>T-ELC-car-BatSTGOut_S1</v>
          </cell>
          <cell r="D342">
            <v>7.7154461585568759E-3</v>
          </cell>
          <cell r="E342">
            <v>1.4191164237314565E-2</v>
          </cell>
          <cell r="F342">
            <v>1.3631003103978183E-2</v>
          </cell>
          <cell r="G342">
            <v>0.52739396930136873</v>
          </cell>
          <cell r="H342">
            <v>1.0112201027875285</v>
          </cell>
          <cell r="I342">
            <v>1.2046628095836909</v>
          </cell>
          <cell r="J342">
            <v>1.2002915237240455</v>
          </cell>
          <cell r="K342">
            <v>1.1551743648522235</v>
          </cell>
          <cell r="L342">
            <v>1.0994704554527832</v>
          </cell>
          <cell r="M342">
            <v>1.0438088344077092</v>
          </cell>
          <cell r="N342">
            <v>1.0094162966637112</v>
          </cell>
          <cell r="O342">
            <v>0.99179394723193581</v>
          </cell>
        </row>
        <row r="343">
          <cell r="A343" t="str">
            <v>T_C-BAT-ELC-S1</v>
          </cell>
          <cell r="B343" t="str">
            <v>VAR_ncap</v>
          </cell>
          <cell r="C343" t="str">
            <v>-</v>
          </cell>
          <cell r="D343">
            <v>5.3262280787972503E-5</v>
          </cell>
          <cell r="E343">
            <v>5.645228748535E-4</v>
          </cell>
          <cell r="F343">
            <v>1.1069323924383599E-3</v>
          </cell>
          <cell r="G343">
            <v>0.14984560470486999</v>
          </cell>
          <cell r="H343">
            <v>0.17335230011966901</v>
          </cell>
          <cell r="I343">
            <v>0.13602935502571301</v>
          </cell>
          <cell r="J343">
            <v>0.154247725945002</v>
          </cell>
          <cell r="K343">
            <v>0.16474049867676499</v>
          </cell>
          <cell r="L343">
            <v>0.13406816403598501</v>
          </cell>
          <cell r="M343">
            <v>0.13315837423773</v>
          </cell>
          <cell r="N343">
            <v>0.12949175627531201</v>
          </cell>
          <cell r="O343">
            <v>0.104954755592094</v>
          </cell>
        </row>
        <row r="344">
          <cell r="A344" t="str">
            <v>T_C-BAT-ELC-S1</v>
          </cell>
          <cell r="B344" t="str">
            <v>VAR_cap</v>
          </cell>
          <cell r="C344" t="str">
            <v>-</v>
          </cell>
          <cell r="D344">
            <v>1.5248241341978017E-3</v>
          </cell>
          <cell r="E344">
            <v>2.7498942167419236E-3</v>
          </cell>
          <cell r="F344">
            <v>3.738365898960191E-3</v>
          </cell>
          <cell r="G344">
            <v>0.14519771966738626</v>
          </cell>
          <cell r="H344">
            <v>0.28654332167810892</v>
          </cell>
          <cell r="I344">
            <v>0.35097711260384157</v>
          </cell>
          <cell r="J344">
            <v>0.36593152521476685</v>
          </cell>
          <cell r="K344">
            <v>0.37178126855045107</v>
          </cell>
          <cell r="L344">
            <v>0.36960276637245015</v>
          </cell>
          <cell r="M344">
            <v>0.36905086358806466</v>
          </cell>
          <cell r="N344">
            <v>0.36796894617942177</v>
          </cell>
          <cell r="O344">
            <v>0.36760474228724088</v>
          </cell>
        </row>
        <row r="345">
          <cell r="A345" t="str">
            <v>D-TNGA</v>
          </cell>
          <cell r="B345" t="str">
            <v>VAR_fout</v>
          </cell>
          <cell r="C345" t="str">
            <v>CO2</v>
          </cell>
          <cell r="D345">
            <v>13.577805679548501</v>
          </cell>
          <cell r="E345">
            <v>8.1160731617244792</v>
          </cell>
          <cell r="F345">
            <v>12.933628281955301</v>
          </cell>
          <cell r="G345">
            <v>0.58736290640629996</v>
          </cell>
          <cell r="H345">
            <v>0.14012655358649301</v>
          </cell>
          <cell r="I345">
            <v>5.8369377254271597E-2</v>
          </cell>
          <cell r="J345">
            <v>0.18689184526257799</v>
          </cell>
          <cell r="K345">
            <v>6.4686057993795495E-2</v>
          </cell>
        </row>
        <row r="346">
          <cell r="A346" t="str">
            <v>D-TNGA</v>
          </cell>
          <cell r="B346" t="str">
            <v>VAR_fout</v>
          </cell>
          <cell r="C346" t="str">
            <v>TNGA</v>
          </cell>
          <cell r="D346">
            <v>0.25967899883142292</v>
          </cell>
          <cell r="E346">
            <v>0.1658088837407905</v>
          </cell>
          <cell r="F346">
            <v>0.23324532905817622</v>
          </cell>
          <cell r="G346">
            <v>1.0528885638260918E-2</v>
          </cell>
          <cell r="H346">
            <v>2.6079117584032301E-3</v>
          </cell>
          <cell r="I346">
            <v>2.8403243303256323E-3</v>
          </cell>
          <cell r="J346">
            <v>3.4862799397692109E-3</v>
          </cell>
          <cell r="K346">
            <v>2.160445623528187E-3</v>
          </cell>
        </row>
        <row r="347">
          <cell r="A347" t="str">
            <v>D-TNGA</v>
          </cell>
          <cell r="B347" t="str">
            <v>VAR_fin</v>
          </cell>
          <cell r="C347" t="str">
            <v>NGA</v>
          </cell>
          <cell r="D347">
            <v>0.24074123545298703</v>
          </cell>
          <cell r="E347">
            <v>0.14390200641355466</v>
          </cell>
          <cell r="F347">
            <v>0.22931965038927826</v>
          </cell>
          <cell r="G347">
            <v>1.0414235929189719E-2</v>
          </cell>
          <cell r="H347">
            <v>2.4845133614626465E-3</v>
          </cell>
          <cell r="I347">
            <v>1.0349180364232556E-3</v>
          </cell>
          <cell r="J347">
            <v>3.3136851996910946E-3</v>
          </cell>
          <cell r="K347">
            <v>1.1469159218758058E-3</v>
          </cell>
        </row>
        <row r="348">
          <cell r="A348" t="str">
            <v>D-TNGA</v>
          </cell>
          <cell r="B348" t="str">
            <v>VAR_fin</v>
          </cell>
          <cell r="C348" t="str">
            <v>BNGA</v>
          </cell>
          <cell r="D348">
            <v>1.9766085543767273E-2</v>
          </cell>
          <cell r="E348">
            <v>2.0469166617754993E-2</v>
          </cell>
          <cell r="F348">
            <v>2.6123561558647019E-3</v>
          </cell>
          <cell r="G348">
            <v>1.046916791259293E-4</v>
          </cell>
          <cell r="H348">
            <v>1.0665832410197363E-4</v>
          </cell>
          <cell r="I348">
            <v>1.7534701695349866E-3</v>
          </cell>
          <cell r="J348">
            <v>1.1666111621967258E-4</v>
          </cell>
          <cell r="K348">
            <v>9.6718945611967808E-4</v>
          </cell>
        </row>
        <row r="349">
          <cell r="A349" t="str">
            <v>D-TNGA</v>
          </cell>
          <cell r="B349" t="str">
            <v>VAR_fin</v>
          </cell>
          <cell r="C349" t="str">
            <v>H2</v>
          </cell>
          <cell r="E349">
            <v>1.96650497354099E-3</v>
          </cell>
          <cell r="F349">
            <v>2.0572307765116902E-3</v>
          </cell>
          <cell r="G349">
            <v>4.3183716307839368E-5</v>
          </cell>
          <cell r="H349">
            <v>2.4080652623566855E-5</v>
          </cell>
          <cell r="I349">
            <v>6.0922588789487222E-5</v>
          </cell>
          <cell r="J349">
            <v>7.4434536155991633E-5</v>
          </cell>
          <cell r="K349">
            <v>5.9861972493536283E-5</v>
          </cell>
        </row>
        <row r="350">
          <cell r="A350" t="str">
            <v>D-TNGA</v>
          </cell>
          <cell r="B350" t="str">
            <v>VAR_ncap</v>
          </cell>
          <cell r="C350" t="str">
            <v>-</v>
          </cell>
          <cell r="D350">
            <v>1.07702709045269E-7</v>
          </cell>
          <cell r="E350">
            <v>6.7069316728434105E-8</v>
          </cell>
          <cell r="F350">
            <v>7.3668377410822096E-8</v>
          </cell>
          <cell r="G350">
            <v>8.0540235661987506E-8</v>
          </cell>
          <cell r="H350">
            <v>1.04659747404935E-7</v>
          </cell>
          <cell r="I350">
            <v>1.28892442618008E-7</v>
          </cell>
          <cell r="J350">
            <v>1.67987147130835E-7</v>
          </cell>
          <cell r="K350">
            <v>2.45292198751013E-7</v>
          </cell>
        </row>
        <row r="351">
          <cell r="A351" t="str">
            <v>D-TNGA</v>
          </cell>
          <cell r="B351" t="str">
            <v>VAR_cap</v>
          </cell>
          <cell r="C351" t="str">
            <v>-</v>
          </cell>
          <cell r="D351">
            <v>0.9596178007843531</v>
          </cell>
          <cell r="E351">
            <v>0.95961786785366976</v>
          </cell>
          <cell r="F351">
            <v>0.95961794152204716</v>
          </cell>
          <cell r="G351">
            <v>0.95961802206228286</v>
          </cell>
          <cell r="H351">
            <v>0.95961812672203028</v>
          </cell>
          <cell r="I351">
            <v>0.95961825561447289</v>
          </cell>
          <cell r="J351">
            <v>0.95961842360161997</v>
          </cell>
          <cell r="K351">
            <v>0.32780372875885272</v>
          </cell>
          <cell r="L351">
            <v>9.7581217475130292E-7</v>
          </cell>
          <cell r="M351">
            <v>8.6333372736023296E-7</v>
          </cell>
          <cell r="N351">
            <v>7.1488769892890395E-7</v>
          </cell>
          <cell r="O351">
            <v>6.4683153590479004E-7</v>
          </cell>
        </row>
        <row r="352">
          <cell r="A352" t="str">
            <v>T_C-BAT-ELC-S2</v>
          </cell>
          <cell r="B352" t="str">
            <v>VAR_fout</v>
          </cell>
          <cell r="C352" t="str">
            <v>TPCAR</v>
          </cell>
          <cell r="D352">
            <v>9.6883037081567938E-2</v>
          </cell>
          <cell r="E352">
            <v>0.15092034633938639</v>
          </cell>
          <cell r="F352">
            <v>1.5237885299701948</v>
          </cell>
          <cell r="G352">
            <v>8.4864880854553384</v>
          </cell>
          <cell r="H352">
            <v>16.746924519035396</v>
          </cell>
          <cell r="I352">
            <v>18.22945085268902</v>
          </cell>
          <cell r="J352">
            <v>18.217191926797906</v>
          </cell>
          <cell r="K352">
            <v>18.042700202724152</v>
          </cell>
          <cell r="L352">
            <v>17.98062437715765</v>
          </cell>
          <cell r="M352">
            <v>17.923355912969583</v>
          </cell>
          <cell r="N352">
            <v>17.876214498361836</v>
          </cell>
          <cell r="O352">
            <v>17.868507427135246</v>
          </cell>
        </row>
        <row r="353">
          <cell r="A353" t="str">
            <v>T_C-BAT-ELC-S2</v>
          </cell>
          <cell r="B353" t="str">
            <v>VAR_fin</v>
          </cell>
          <cell r="C353" t="str">
            <v>T-ELC-car-BatSTGOut_S2</v>
          </cell>
          <cell r="D353">
            <v>6.618605805041583E-2</v>
          </cell>
          <cell r="E353">
            <v>0.1031018752580771</v>
          </cell>
          <cell r="F353">
            <v>1.0409826027259466</v>
          </cell>
          <cell r="G353">
            <v>5.7975803606900893</v>
          </cell>
          <cell r="H353">
            <v>11.030329738343198</v>
          </cell>
          <cell r="I353">
            <v>11.755972851246103</v>
          </cell>
          <cell r="J353">
            <v>11.277756029795242</v>
          </cell>
          <cell r="K353">
            <v>10.390423591658239</v>
          </cell>
          <cell r="L353">
            <v>9.9588214518060241</v>
          </cell>
          <cell r="M353">
            <v>9.4418320429151521</v>
          </cell>
          <cell r="N353">
            <v>9.0805108565347687</v>
          </cell>
          <cell r="O353">
            <v>8.9252517647250631</v>
          </cell>
        </row>
        <row r="354">
          <cell r="A354" t="str">
            <v>T_C-BAT-ELC-S2</v>
          </cell>
          <cell r="B354" t="str">
            <v>VAR_ncap</v>
          </cell>
          <cell r="C354" t="str">
            <v>-</v>
          </cell>
          <cell r="D354">
            <v>6.9977608084806003E-5</v>
          </cell>
          <cell r="E354">
            <v>1.9308275198626901E-4</v>
          </cell>
          <cell r="F354">
            <v>0.106027407550109</v>
          </cell>
          <cell r="G354">
            <v>0.57264855284448102</v>
          </cell>
          <cell r="H354">
            <v>1.28344613715046</v>
          </cell>
          <cell r="I354">
            <v>0.55159942669643702</v>
          </cell>
          <cell r="J354">
            <v>0.70727401481291796</v>
          </cell>
          <cell r="K354">
            <v>0.99946884987912499</v>
          </cell>
          <cell r="L354">
            <v>0.61000408410231199</v>
          </cell>
          <cell r="M354">
            <v>0.66270054885223995</v>
          </cell>
          <cell r="N354">
            <v>0.72273757738423094</v>
          </cell>
          <cell r="O354">
            <v>0.499257376320485</v>
          </cell>
        </row>
        <row r="355">
          <cell r="A355" t="str">
            <v>T_C-BAT-ELC-S2</v>
          </cell>
          <cell r="B355" t="str">
            <v>VAR_cap</v>
          </cell>
          <cell r="C355" t="str">
            <v>-</v>
          </cell>
          <cell r="D355">
            <v>7.3568616572487078E-3</v>
          </cell>
          <cell r="E355">
            <v>1.1450772947120481E-2</v>
          </cell>
          <cell r="F355">
            <v>0.11561719865143777</v>
          </cell>
          <cell r="G355">
            <v>0.64389734064883419</v>
          </cell>
          <cell r="H355">
            <v>1.7657081095383884</v>
          </cell>
          <cell r="I355">
            <v>1.9227394678899785</v>
          </cell>
          <cell r="J355">
            <v>1.9214607959390892</v>
          </cell>
          <cell r="K355">
            <v>1.9030574009032339</v>
          </cell>
          <cell r="L355">
            <v>1.8965076594292709</v>
          </cell>
          <cell r="M355">
            <v>1.890466270074203</v>
          </cell>
          <cell r="N355">
            <v>1.8854962697390285</v>
          </cell>
          <cell r="O355">
            <v>1.8846954505503553</v>
          </cell>
        </row>
        <row r="356">
          <cell r="A356" t="str">
            <v>TFLGV-BeVELCExt</v>
          </cell>
          <cell r="B356" t="str">
            <v>VAR_fout</v>
          </cell>
          <cell r="C356" t="str">
            <v>TFLGV</v>
          </cell>
          <cell r="D356">
            <v>2.7916827777795198E-2</v>
          </cell>
          <cell r="E356">
            <v>2.421221426338846E-2</v>
          </cell>
          <cell r="F356">
            <v>1.8612212056655138E-2</v>
          </cell>
          <cell r="G356">
            <v>9.2664179064185729E-3</v>
          </cell>
        </row>
        <row r="357">
          <cell r="A357" t="str">
            <v>TFLGV-BeVELCExt</v>
          </cell>
          <cell r="B357" t="str">
            <v>VAR_fin</v>
          </cell>
          <cell r="C357" t="str">
            <v>TELC</v>
          </cell>
          <cell r="D357">
            <v>4.0504791216767567E-2</v>
          </cell>
          <cell r="E357">
            <v>3.4805345321738665E-2</v>
          </cell>
          <cell r="F357">
            <v>2.6389752442505951E-2</v>
          </cell>
          <cell r="G357">
            <v>1.3138603505849854E-2</v>
          </cell>
        </row>
        <row r="358">
          <cell r="A358" t="str">
            <v>TFLGV-BeVELCExt</v>
          </cell>
          <cell r="B358" t="str">
            <v>VAR_cap</v>
          </cell>
          <cell r="C358" t="str">
            <v>-</v>
          </cell>
          <cell r="D358">
            <v>1.9499719856714858E-3</v>
          </cell>
          <cell r="E358">
            <v>1.6900000000000001E-3</v>
          </cell>
          <cell r="F358">
            <v>1.2999999999999999E-3</v>
          </cell>
          <cell r="G358">
            <v>6.4999999999999997E-4</v>
          </cell>
        </row>
        <row r="359">
          <cell r="A359" t="str">
            <v>T_C-BAT-ELC-S3</v>
          </cell>
          <cell r="B359" t="str">
            <v>VAR_fout</v>
          </cell>
          <cell r="C359" t="str">
            <v>TPCAR</v>
          </cell>
          <cell r="D359">
            <v>6.1533095228248805E-2</v>
          </cell>
          <cell r="E359">
            <v>0.12762067943786967</v>
          </cell>
          <cell r="F359">
            <v>0.14404352397696851</v>
          </cell>
          <cell r="G359">
            <v>0.12193389806616588</v>
          </cell>
          <cell r="H359">
            <v>0.86740813276836826</v>
          </cell>
          <cell r="I359">
            <v>5.9694773018207394</v>
          </cell>
          <cell r="J359">
            <v>5.3151169065507133</v>
          </cell>
          <cell r="K359">
            <v>12.457718766604053</v>
          </cell>
          <cell r="L359">
            <v>14.017898403393025</v>
          </cell>
          <cell r="M359">
            <v>16.955851948132949</v>
          </cell>
          <cell r="N359">
            <v>23.704235648912338</v>
          </cell>
          <cell r="O359">
            <v>19.695851540469491</v>
          </cell>
        </row>
        <row r="360">
          <cell r="A360" t="str">
            <v>T_C-BAT-ELC-S3</v>
          </cell>
          <cell r="B360" t="str">
            <v>VAR_fin</v>
          </cell>
          <cell r="C360" t="str">
            <v>T-ELC-car-BatSTGOut_S3</v>
          </cell>
          <cell r="D360">
            <v>4.6007678679920838E-2</v>
          </cell>
          <cell r="E360">
            <v>9.542070313074652E-2</v>
          </cell>
          <cell r="F360">
            <v>0.10769989941954734</v>
          </cell>
          <cell r="G360">
            <v>9.1168753686275736E-2</v>
          </cell>
          <cell r="H360">
            <v>0.61688822131988397</v>
          </cell>
          <cell r="I360">
            <v>4.0565537306344588</v>
          </cell>
          <cell r="J360">
            <v>3.5927114062864147</v>
          </cell>
          <cell r="K360">
            <v>7.7968621708262118</v>
          </cell>
          <cell r="L360">
            <v>8.3692959261496238</v>
          </cell>
          <cell r="M360">
            <v>9.6677259473163719</v>
          </cell>
          <cell r="N360">
            <v>13.037343311951382</v>
          </cell>
          <cell r="O360">
            <v>10.73362420070438</v>
          </cell>
        </row>
        <row r="361">
          <cell r="A361" t="str">
            <v>T_C-BAT-ELC-S3</v>
          </cell>
          <cell r="B361" t="str">
            <v>VAR_ncap</v>
          </cell>
          <cell r="C361" t="str">
            <v>-</v>
          </cell>
          <cell r="D361">
            <v>5.2835816894508097E-5</v>
          </cell>
          <cell r="E361">
            <v>2.6341222724731899E-3</v>
          </cell>
          <cell r="F361">
            <v>1.4985806887242001E-3</v>
          </cell>
          <cell r="G361">
            <v>2.6938896857823901E-4</v>
          </cell>
          <cell r="H361">
            <v>5.8439792007847401E-2</v>
          </cell>
          <cell r="I361">
            <v>0.37056318500538199</v>
          </cell>
          <cell r="J361">
            <v>2.8963183118962801E-2</v>
          </cell>
          <cell r="K361">
            <v>0.62228603156579698</v>
          </cell>
          <cell r="L361">
            <v>0.38169131310522503</v>
          </cell>
          <cell r="M361">
            <v>0.54989228899046605</v>
          </cell>
          <cell r="N361">
            <v>1.38431232561033</v>
          </cell>
          <cell r="O361">
            <v>3.8810691172833599E-4</v>
          </cell>
        </row>
        <row r="362">
          <cell r="A362" t="str">
            <v>T_C-BAT-ELC-S3</v>
          </cell>
          <cell r="B362" t="str">
            <v>VAR_cap</v>
          </cell>
          <cell r="C362" t="str">
            <v>-</v>
          </cell>
          <cell r="D362">
            <v>4.2737905223706922E-3</v>
          </cell>
          <cell r="E362">
            <v>8.7790678808206939E-3</v>
          </cell>
          <cell r="F362">
            <v>9.9158086398729237E-3</v>
          </cell>
          <cell r="G362">
            <v>8.395532346758279E-3</v>
          </cell>
          <cell r="H362">
            <v>5.9658230327735574E-2</v>
          </cell>
          <cell r="I362">
            <v>0.41046166760606151</v>
          </cell>
          <cell r="J362">
            <v>0.36547638015269884</v>
          </cell>
          <cell r="K362">
            <v>0.85659953395451438</v>
          </cell>
          <cell r="L362">
            <v>0.96386882723435141</v>
          </cell>
          <cell r="M362">
            <v>1.316212333606708</v>
          </cell>
          <cell r="N362">
            <v>2.2468417714295272</v>
          </cell>
          <cell r="O362">
            <v>1.9345926825292132</v>
          </cell>
        </row>
        <row r="363">
          <cell r="A363" t="str">
            <v>T_C-BAT-ELC-S4</v>
          </cell>
          <cell r="B363" t="str">
            <v>VAR_fout</v>
          </cell>
          <cell r="C363" t="str">
            <v>TPCAR</v>
          </cell>
          <cell r="D363">
            <v>0.19406215037343227</v>
          </cell>
          <cell r="E363">
            <v>1.2680089857095784</v>
          </cell>
          <cell r="F363">
            <v>3.3505331239482223</v>
          </cell>
          <cell r="G363">
            <v>12.695445788691559</v>
          </cell>
          <cell r="H363">
            <v>20.530945725853396</v>
          </cell>
          <cell r="I363">
            <v>22.625846589699652</v>
          </cell>
          <cell r="J363">
            <v>23.195631035932823</v>
          </cell>
          <cell r="K363">
            <v>23.566783412937337</v>
          </cell>
          <cell r="L363">
            <v>22.083012766378836</v>
          </cell>
          <cell r="M363">
            <v>19.205945206352183</v>
          </cell>
          <cell r="N363">
            <v>12.511824884208334</v>
          </cell>
          <cell r="O363">
            <v>17.115016988250733</v>
          </cell>
        </row>
        <row r="364">
          <cell r="A364" t="str">
            <v>T_C-BAT-ELC-S4</v>
          </cell>
          <cell r="B364" t="str">
            <v>VAR_fin</v>
          </cell>
          <cell r="C364" t="str">
            <v>T-ELC-car-BatSTGOut_S4</v>
          </cell>
          <cell r="D364">
            <v>0.14985807567502876</v>
          </cell>
          <cell r="E364">
            <v>0.97917799102723457</v>
          </cell>
          <cell r="F364">
            <v>2.5873383628601858</v>
          </cell>
          <cell r="G364">
            <v>9.8036380204433122</v>
          </cell>
          <cell r="H364">
            <v>15.457121221631221</v>
          </cell>
          <cell r="I364">
            <v>16.442527136995157</v>
          </cell>
          <cell r="J364">
            <v>16.05829591342572</v>
          </cell>
          <cell r="K364">
            <v>15.529377213900299</v>
          </cell>
          <cell r="L364">
            <v>13.971500795991943</v>
          </cell>
          <cell r="M364">
            <v>11.668183999388313</v>
          </cell>
          <cell r="N364">
            <v>7.4448782446961461</v>
          </cell>
          <cell r="O364">
            <v>9.8812602522350961</v>
          </cell>
        </row>
        <row r="365">
          <cell r="A365" t="str">
            <v>T_C-BAT-ELC-S4</v>
          </cell>
          <cell r="B365" t="str">
            <v>VAR_ncap</v>
          </cell>
          <cell r="C365" t="str">
            <v>-</v>
          </cell>
          <cell r="D365">
            <v>1.4633923965808301E-4</v>
          </cell>
          <cell r="E365">
            <v>7.27399223625812E-2</v>
          </cell>
          <cell r="F365">
            <v>0.17154871033062999</v>
          </cell>
          <cell r="G365">
            <v>0.816678102440626</v>
          </cell>
          <cell r="H365">
            <v>0.876766774329655</v>
          </cell>
          <cell r="I365">
            <v>0.81028616059870795</v>
          </cell>
          <cell r="J365">
            <v>0.96354957893806503</v>
          </cell>
          <cell r="K365">
            <v>0.98038940749644798</v>
          </cell>
          <cell r="L365">
            <v>0.99601876540202905</v>
          </cell>
          <cell r="M365">
            <v>0.55679391553450397</v>
          </cell>
          <cell r="N365">
            <v>7.8482841999480205E-2</v>
          </cell>
          <cell r="O365">
            <v>1.2899048826731001</v>
          </cell>
        </row>
        <row r="366">
          <cell r="A366" t="str">
            <v>T_C-BAT-ELC-S4</v>
          </cell>
          <cell r="B366" t="str">
            <v>VAR_cap</v>
          </cell>
          <cell r="C366" t="str">
            <v>-</v>
          </cell>
          <cell r="D366">
            <v>1.534895742644189E-2</v>
          </cell>
          <cell r="E366">
            <v>9.9849179494626766E-2</v>
          </cell>
          <cell r="F366">
            <v>0.26385185995624333</v>
          </cell>
          <cell r="G366">
            <v>0.99966441437519027</v>
          </cell>
          <cell r="H366">
            <v>1.6181305484165509</v>
          </cell>
          <cell r="I366">
            <v>1.9368491179027918</v>
          </cell>
          <cell r="J366">
            <v>2.1262655512528092</v>
          </cell>
          <cell r="K366">
            <v>2.2511225040753522</v>
          </cell>
          <cell r="L366">
            <v>2.4222417947713231</v>
          </cell>
          <cell r="M366">
            <v>2.1587815233851217</v>
          </cell>
          <cell r="N366">
            <v>1.3973849461586672</v>
          </cell>
          <cell r="O366">
            <v>1.9251816038082703</v>
          </cell>
        </row>
        <row r="367">
          <cell r="A367" t="str">
            <v>T_B_c-ICENGA-S1</v>
          </cell>
          <cell r="B367" t="str">
            <v>VAR_fout</v>
          </cell>
          <cell r="C367" t="str">
            <v>CO2_T</v>
          </cell>
          <cell r="E367">
            <v>1.24243184693963E-2</v>
          </cell>
          <cell r="F367">
            <v>0.47012395951425218</v>
          </cell>
          <cell r="G367">
            <v>0.40930566233267851</v>
          </cell>
          <cell r="I367">
            <v>3.8109063238654401E-4</v>
          </cell>
          <cell r="J367">
            <v>4.7352263996718581E-2</v>
          </cell>
          <cell r="K367">
            <v>4.7512894035690006E-2</v>
          </cell>
        </row>
        <row r="368">
          <cell r="A368" t="str">
            <v>T_B_c-ICENGA-S1</v>
          </cell>
          <cell r="B368" t="str">
            <v>VAR_fout</v>
          </cell>
          <cell r="C368" t="str">
            <v>TPBSc</v>
          </cell>
          <cell r="E368">
            <v>2.648704321498839E-5</v>
          </cell>
          <cell r="F368">
            <v>1.0551897405708156E-3</v>
          </cell>
          <cell r="G368">
            <v>9.2640693646507579E-4</v>
          </cell>
          <cell r="I368">
            <v>1.0332007906642623E-6</v>
          </cell>
          <cell r="J368">
            <v>1.3472669939680745E-4</v>
          </cell>
          <cell r="K368">
            <v>1.3520110251627205E-4</v>
          </cell>
        </row>
        <row r="369">
          <cell r="A369" t="str">
            <v>T_B_c-ICENGA-S1</v>
          </cell>
          <cell r="B369" t="str">
            <v>VAR_fin</v>
          </cell>
          <cell r="C369" t="str">
            <v>TNGA</v>
          </cell>
          <cell r="E369">
            <v>2.2028933456376407E-4</v>
          </cell>
          <cell r="F369">
            <v>8.3355311970612078E-3</v>
          </cell>
          <cell r="G369">
            <v>7.2571925945510473E-3</v>
          </cell>
          <cell r="I369">
            <v>6.756926106144393E-6</v>
          </cell>
          <cell r="J369">
            <v>8.3957914887798852E-4</v>
          </cell>
          <cell r="K369">
            <v>8.4242719921436243E-4</v>
          </cell>
        </row>
        <row r="370">
          <cell r="A370" t="str">
            <v>T_B_c-ICENGA-S1</v>
          </cell>
          <cell r="B370" t="str">
            <v>VAR_ncap</v>
          </cell>
          <cell r="C370" t="str">
            <v>-</v>
          </cell>
          <cell r="E370">
            <v>7.6092394784865897E-7</v>
          </cell>
          <cell r="F370">
            <v>2.2318649261095799E-5</v>
          </cell>
          <cell r="G370">
            <v>2.4248869695160801E-6</v>
          </cell>
          <cell r="H370">
            <v>1.0266449074844299E-8</v>
          </cell>
          <cell r="I370">
            <v>3.53734188233744E-8</v>
          </cell>
          <cell r="J370">
            <v>2.9325355301040298E-6</v>
          </cell>
        </row>
        <row r="371">
          <cell r="A371" t="str">
            <v>T_B_c-ICENGA-S1</v>
          </cell>
          <cell r="B371" t="str">
            <v>VAR_cap</v>
          </cell>
          <cell r="C371" t="str">
            <v>-</v>
          </cell>
          <cell r="E371">
            <v>7.6092394784865897E-7</v>
          </cell>
          <cell r="F371">
            <v>2.30795732089445E-5</v>
          </cell>
          <cell r="G371">
            <v>2.5403641233927699E-5</v>
          </cell>
          <cell r="H371">
            <v>2.3756331585500276E-8</v>
          </cell>
          <cell r="I371">
            <v>4.9204010948474915E-8</v>
          </cell>
          <cell r="J371">
            <v>2.9590785217198011E-6</v>
          </cell>
          <cell r="K371">
            <v>2.9446189922525899E-6</v>
          </cell>
        </row>
        <row r="372">
          <cell r="A372" t="str">
            <v>TFLGV-FCLH2O</v>
          </cell>
          <cell r="B372" t="str">
            <v>VAR_fout</v>
          </cell>
          <cell r="C372" t="str">
            <v>TFLGV</v>
          </cell>
          <cell r="E372">
            <v>2.2798900549482731E-5</v>
          </cell>
          <cell r="F372">
            <v>3.0870135885958736E-5</v>
          </cell>
          <cell r="G372">
            <v>5.1869899196771232E-6</v>
          </cell>
          <cell r="H372">
            <v>4.8406818845153001E-6</v>
          </cell>
          <cell r="I372">
            <v>4.1122151286378294E-6</v>
          </cell>
          <cell r="J372">
            <v>4.8925275564277785E-6</v>
          </cell>
          <cell r="K372">
            <v>4.5083852562334641E-6</v>
          </cell>
          <cell r="L372">
            <v>4.5119169133637234E-6</v>
          </cell>
          <cell r="M372">
            <v>4.355789816624665E-6</v>
          </cell>
          <cell r="N372">
            <v>3.6316195947399547E-6</v>
          </cell>
          <cell r="O372">
            <v>8.4425869888178426E-6</v>
          </cell>
        </row>
        <row r="373">
          <cell r="A373" t="str">
            <v>TFLGV-FCLH2O</v>
          </cell>
          <cell r="B373" t="str">
            <v>VAR_fin</v>
          </cell>
          <cell r="C373" t="str">
            <v>TH2O</v>
          </cell>
          <cell r="E373">
            <v>4.9018990174749963E-5</v>
          </cell>
          <cell r="F373">
            <v>6.5369505271972784E-5</v>
          </cell>
          <cell r="G373">
            <v>1.0455718482524263E-5</v>
          </cell>
          <cell r="H373">
            <v>9.13334439988451E-6</v>
          </cell>
          <cell r="I373">
            <v>7.2797829958710891E-6</v>
          </cell>
          <cell r="J373">
            <v>8.4837912947717656E-6</v>
          </cell>
          <cell r="K373">
            <v>7.5706515575774102E-6</v>
          </cell>
          <cell r="L373">
            <v>7.4930578050593715E-6</v>
          </cell>
          <cell r="M373">
            <v>7.2020027720866254E-6</v>
          </cell>
          <cell r="N373">
            <v>6.0046364699821331E-6</v>
          </cell>
          <cell r="O373">
            <v>1.3959244466980648E-5</v>
          </cell>
        </row>
        <row r="374">
          <cell r="A374" t="str">
            <v>TFLGV-FCLH2O</v>
          </cell>
          <cell r="B374" t="str">
            <v>VAR_ncap</v>
          </cell>
          <cell r="C374" t="str">
            <v>-</v>
          </cell>
          <cell r="E374">
            <v>1.72008909686162E-6</v>
          </cell>
          <cell r="F374">
            <v>7.8062976750406896E-7</v>
          </cell>
          <cell r="G374">
            <v>1.57586674711984E-7</v>
          </cell>
          <cell r="H374">
            <v>1.7342792858120199E-7</v>
          </cell>
          <cell r="I374">
            <v>1.84475516927695E-7</v>
          </cell>
          <cell r="J374">
            <v>1.5258635620286699E-7</v>
          </cell>
          <cell r="K374">
            <v>1.7583129539453301E-7</v>
          </cell>
          <cell r="L374">
            <v>1.4412061214198E-7</v>
          </cell>
          <cell r="M374">
            <v>1.4111124728676199E-7</v>
          </cell>
          <cell r="N374">
            <v>1.6878196874498501E-7</v>
          </cell>
          <cell r="O374">
            <v>3.7175309235989601E-7</v>
          </cell>
        </row>
        <row r="375">
          <cell r="A375" t="str">
            <v>TFLGV-FCLH2O</v>
          </cell>
          <cell r="B375" t="str">
            <v>VAR_cap</v>
          </cell>
          <cell r="C375" t="str">
            <v>-</v>
          </cell>
          <cell r="E375">
            <v>1.72008909686162E-6</v>
          </cell>
          <cell r="F375">
            <v>2.5007188643656898E-6</v>
          </cell>
          <cell r="G375">
            <v>4.3959108292512011E-7</v>
          </cell>
          <cell r="H375">
            <v>4.20712586475306E-7</v>
          </cell>
          <cell r="I375">
            <v>3.90996164646904E-7</v>
          </cell>
          <cell r="J375">
            <v>4.0396704327497702E-7</v>
          </cell>
          <cell r="K375">
            <v>3.8718710664814077E-7</v>
          </cell>
          <cell r="L375">
            <v>3.6727669537155266E-7</v>
          </cell>
          <cell r="M375">
            <v>3.5268592726028228E-7</v>
          </cell>
          <cell r="N375">
            <v>3.1593265552710547E-7</v>
          </cell>
          <cell r="O375">
            <v>6.3576579748860305E-7</v>
          </cell>
        </row>
        <row r="376">
          <cell r="A376" t="str">
            <v>T_B_c-ICENGA-S2</v>
          </cell>
          <cell r="B376" t="str">
            <v>VAR_fout</v>
          </cell>
          <cell r="C376" t="str">
            <v>CO2_T</v>
          </cell>
          <cell r="E376">
            <v>4.4391366805537598E-3</v>
          </cell>
          <cell r="F376">
            <v>1.9754718088215269E-2</v>
          </cell>
          <cell r="J376">
            <v>6.4600937057795104E-4</v>
          </cell>
          <cell r="K376">
            <v>9.6482866309729304E-4</v>
          </cell>
        </row>
        <row r="377">
          <cell r="A377" t="str">
            <v>T_B_c-ICENGA-S2</v>
          </cell>
          <cell r="B377" t="str">
            <v>VAR_fout</v>
          </cell>
          <cell r="C377" t="str">
            <v>TPBSc</v>
          </cell>
          <cell r="E377">
            <v>6.6900368437077539E-6</v>
          </cell>
          <cell r="F377">
            <v>3.090801038113124E-5</v>
          </cell>
          <cell r="J377">
            <v>1.2823890940888633E-6</v>
          </cell>
          <cell r="K377">
            <v>1.9152752445577878E-6</v>
          </cell>
        </row>
        <row r="378">
          <cell r="A378" t="str">
            <v>T_B_c-ICENGA-S2</v>
          </cell>
          <cell r="B378" t="str">
            <v>VAR_fin</v>
          </cell>
          <cell r="C378" t="str">
            <v>TNGA</v>
          </cell>
          <cell r="E378">
            <v>7.8708097172938999E-5</v>
          </cell>
          <cell r="F378">
            <v>3.5026095901090928E-4</v>
          </cell>
          <cell r="J378">
            <v>1.1454066854218983E-5</v>
          </cell>
          <cell r="K378">
            <v>1.7106891189668311E-5</v>
          </cell>
        </row>
        <row r="379">
          <cell r="A379" t="str">
            <v>T_B_c-ICENGA-S2</v>
          </cell>
          <cell r="B379" t="str">
            <v>VAR_ncap</v>
          </cell>
          <cell r="C379" t="str">
            <v>-</v>
          </cell>
          <cell r="E379">
            <v>1.8875800064430501E-7</v>
          </cell>
          <cell r="F379">
            <v>5.2112767798101302E-7</v>
          </cell>
          <cell r="J379">
            <v>4.4180978618008397E-8</v>
          </cell>
        </row>
        <row r="380">
          <cell r="A380" t="str">
            <v>T_B_c-ICENGA-S2</v>
          </cell>
          <cell r="B380" t="str">
            <v>VAR_cap</v>
          </cell>
          <cell r="C380" t="str">
            <v>-</v>
          </cell>
          <cell r="E380">
            <v>1.8875800064430501E-7</v>
          </cell>
          <cell r="F380">
            <v>7.0988567862531795E-7</v>
          </cell>
          <cell r="G380">
            <v>6.9145743427720215E-9</v>
          </cell>
          <cell r="H380">
            <v>7.7481130216201824E-10</v>
          </cell>
          <cell r="J380">
            <v>4.4180978618008397E-8</v>
          </cell>
          <cell r="K380">
            <v>4.4180978618008397E-8</v>
          </cell>
        </row>
        <row r="381">
          <cell r="A381" t="str">
            <v>T_B_u-ICEDSL-S1</v>
          </cell>
          <cell r="B381" t="str">
            <v>VAR_fout</v>
          </cell>
          <cell r="C381" t="str">
            <v>CO2_T</v>
          </cell>
          <cell r="D381">
            <v>2.0675625500083679E-2</v>
          </cell>
          <cell r="E381">
            <v>14.441868062965288</v>
          </cell>
          <cell r="F381">
            <v>29.484209168714052</v>
          </cell>
          <cell r="G381">
            <v>3.3204873367439999E-3</v>
          </cell>
        </row>
        <row r="382">
          <cell r="A382" t="str">
            <v>T_B_u-ICEDSL-S1</v>
          </cell>
          <cell r="B382" t="str">
            <v>VAR_fout</v>
          </cell>
          <cell r="C382" t="str">
            <v>TPBSu</v>
          </cell>
          <cell r="D382">
            <v>3.4953701217219166E-5</v>
          </cell>
          <cell r="E382">
            <v>2.5319347368330074E-2</v>
          </cell>
          <cell r="F382">
            <v>5.3107539777796524E-2</v>
          </cell>
          <cell r="G382">
            <v>5.6135337846799255E-6</v>
          </cell>
        </row>
        <row r="383">
          <cell r="A383" t="str">
            <v>T_B_u-ICEDSL-S1</v>
          </cell>
          <cell r="B383" t="str">
            <v>VAR_fin</v>
          </cell>
          <cell r="C383" t="str">
            <v>TDSL</v>
          </cell>
          <cell r="D383">
            <v>2.820685607105552E-4</v>
          </cell>
          <cell r="E383">
            <v>0.1970241209135789</v>
          </cell>
          <cell r="F383">
            <v>0.40224023422529376</v>
          </cell>
          <cell r="G383">
            <v>4.529996366635744E-5</v>
          </cell>
        </row>
        <row r="384">
          <cell r="A384" t="str">
            <v>T_B_u-ICEDSL-S1</v>
          </cell>
          <cell r="B384" t="str">
            <v>VAR_ncap</v>
          </cell>
          <cell r="C384" t="str">
            <v>-</v>
          </cell>
          <cell r="E384">
            <v>4.7696738758964198E-4</v>
          </cell>
          <cell r="F384">
            <v>5.2406709908256802E-4</v>
          </cell>
        </row>
        <row r="385">
          <cell r="A385" t="str">
            <v>T_B_u-ICEDSL-S1</v>
          </cell>
          <cell r="B385" t="str">
            <v>VAR_cap</v>
          </cell>
          <cell r="C385" t="str">
            <v>-</v>
          </cell>
          <cell r="D385">
            <v>7.0464135021097004E-7</v>
          </cell>
          <cell r="E385">
            <v>4.7779931445321444E-4</v>
          </cell>
          <cell r="F385">
            <v>1.0018664135357824E-3</v>
          </cell>
          <cell r="G385">
            <v>9.077852142333389E-8</v>
          </cell>
          <cell r="H385">
            <v>5.5859899800343726E-10</v>
          </cell>
        </row>
        <row r="386">
          <cell r="A386" t="str">
            <v>T_B_c-ICENGA-S3</v>
          </cell>
          <cell r="B386" t="str">
            <v>VAR_fout</v>
          </cell>
          <cell r="C386" t="str">
            <v>CO2_T</v>
          </cell>
          <cell r="E386">
            <v>3.4744610559341699E-3</v>
          </cell>
          <cell r="F386">
            <v>1.3718718075460521E-2</v>
          </cell>
        </row>
        <row r="387">
          <cell r="A387" t="str">
            <v>T_B_c-ICENGA-S3</v>
          </cell>
          <cell r="B387" t="str">
            <v>VAR_fout</v>
          </cell>
          <cell r="C387" t="str">
            <v>TPBSc</v>
          </cell>
          <cell r="E387">
            <v>3.475824563896961E-6</v>
          </cell>
          <cell r="F387">
            <v>1.4218537426546796E-5</v>
          </cell>
        </row>
        <row r="388">
          <cell r="A388" t="str">
            <v>T_B_c-ICENGA-S3</v>
          </cell>
          <cell r="B388" t="str">
            <v>VAR_fin</v>
          </cell>
          <cell r="C388" t="str">
            <v>TNGA</v>
          </cell>
          <cell r="E388">
            <v>6.1603919431456899E-5</v>
          </cell>
          <cell r="F388">
            <v>2.4323968218901642E-4</v>
          </cell>
        </row>
        <row r="389">
          <cell r="A389" t="str">
            <v>T_B_c-ICENGA-S3</v>
          </cell>
          <cell r="B389" t="str">
            <v>VAR_ncap</v>
          </cell>
          <cell r="C389" t="str">
            <v>-</v>
          </cell>
          <cell r="E389">
            <v>1.0804432867900299E-7</v>
          </cell>
          <cell r="F389">
            <v>2.3292963921637599E-7</v>
          </cell>
        </row>
        <row r="390">
          <cell r="A390" t="str">
            <v>T_B_c-ICENGA-S3</v>
          </cell>
          <cell r="B390" t="str">
            <v>VAR_cap</v>
          </cell>
          <cell r="C390" t="str">
            <v>-</v>
          </cell>
          <cell r="E390">
            <v>1.0804432867900299E-7</v>
          </cell>
          <cell r="F390">
            <v>3.40973967895379E-7</v>
          </cell>
          <cell r="G390">
            <v>2.446375380894045E-9</v>
          </cell>
        </row>
        <row r="391">
          <cell r="A391" t="str">
            <v>T_B_u-ICEDSL-S2</v>
          </cell>
          <cell r="B391" t="str">
            <v>VAR_fout</v>
          </cell>
          <cell r="C391" t="str">
            <v>CO2_T</v>
          </cell>
          <cell r="D391">
            <v>8.0578271846044807</v>
          </cell>
          <cell r="E391">
            <v>9.9397951292181936</v>
          </cell>
          <cell r="F391">
            <v>17.443920498974389</v>
          </cell>
        </row>
        <row r="392">
          <cell r="A392" t="str">
            <v>T_B_u-ICEDSL-S2</v>
          </cell>
          <cell r="B392" t="str">
            <v>VAR_fout</v>
          </cell>
          <cell r="C392" t="str">
            <v>TPBSu</v>
          </cell>
          <cell r="D392">
            <v>9.6150707285109788E-3</v>
          </cell>
          <cell r="E392">
            <v>1.1905059349547144E-2</v>
          </cell>
          <cell r="F392">
            <v>2.164532441928347E-2</v>
          </cell>
        </row>
        <row r="393">
          <cell r="A393" t="str">
            <v>T_B_u-ICEDSL-S2</v>
          </cell>
          <cell r="B393" t="str">
            <v>VAR_fin</v>
          </cell>
          <cell r="C393" t="str">
            <v>TDSL</v>
          </cell>
          <cell r="D393">
            <v>0.10992942953075686</v>
          </cell>
          <cell r="E393">
            <v>0.13560429917078043</v>
          </cell>
          <cell r="F393">
            <v>0.23797981581138336</v>
          </cell>
        </row>
        <row r="394">
          <cell r="A394" t="str">
            <v>T_B_u-ICEDSL-S2</v>
          </cell>
          <cell r="B394" t="str">
            <v>VAR_ncap</v>
          </cell>
          <cell r="C394" t="str">
            <v>-</v>
          </cell>
          <cell r="E394">
            <v>7.7151197943959808E-6</v>
          </cell>
          <cell r="F394">
            <v>1.8278195417190601E-4</v>
          </cell>
        </row>
        <row r="395">
          <cell r="A395" t="str">
            <v>T_B_u-ICEDSL-S2</v>
          </cell>
          <cell r="B395" t="str">
            <v>VAR_cap</v>
          </cell>
          <cell r="C395" t="str">
            <v>-</v>
          </cell>
          <cell r="D395">
            <v>1.8455200958057095E-4</v>
          </cell>
          <cell r="E395">
            <v>2.2559526703949375E-4</v>
          </cell>
          <cell r="F395">
            <v>4.0846191222227899E-4</v>
          </cell>
          <cell r="G395">
            <v>6.0504399769967417E-9</v>
          </cell>
          <cell r="H395">
            <v>2.8441260993056954E-9</v>
          </cell>
        </row>
        <row r="396">
          <cell r="A396" t="str">
            <v>T_B_c-ICENGA-S4</v>
          </cell>
          <cell r="B396" t="str">
            <v>VAR_fout</v>
          </cell>
          <cell r="C396" t="str">
            <v>CO2_T</v>
          </cell>
          <cell r="E396">
            <v>4.8606271860987597E-4</v>
          </cell>
          <cell r="F396">
            <v>2.217120973741985E-3</v>
          </cell>
        </row>
        <row r="397">
          <cell r="A397" t="str">
            <v>T_B_c-ICENGA-S4</v>
          </cell>
          <cell r="B397" t="str">
            <v>VAR_fout</v>
          </cell>
          <cell r="C397" t="str">
            <v>TPBSc</v>
          </cell>
          <cell r="E397">
            <v>3.2481018586634042E-7</v>
          </cell>
          <cell r="F397">
            <v>1.5314879087611007E-6</v>
          </cell>
        </row>
        <row r="398">
          <cell r="A398" t="str">
            <v>T_B_c-ICENGA-S4</v>
          </cell>
          <cell r="B398" t="str">
            <v>VAR_fin</v>
          </cell>
          <cell r="C398" t="str">
            <v>TNGA</v>
          </cell>
          <cell r="E398">
            <v>8.6181333086857535E-6</v>
          </cell>
          <cell r="F398">
            <v>3.9310655562801148E-5</v>
          </cell>
        </row>
        <row r="399">
          <cell r="A399" t="str">
            <v>T_B_c-ICENGA-S4</v>
          </cell>
          <cell r="B399" t="str">
            <v>VAR_ncap</v>
          </cell>
          <cell r="C399" t="str">
            <v>-</v>
          </cell>
          <cell r="E399">
            <v>2.4875242751939699E-8</v>
          </cell>
          <cell r="F399">
            <v>3.7809052457155502E-8</v>
          </cell>
        </row>
        <row r="400">
          <cell r="A400" t="str">
            <v>T_B_c-ICENGA-S4</v>
          </cell>
          <cell r="B400" t="str">
            <v>VAR_cap</v>
          </cell>
          <cell r="C400" t="str">
            <v>-</v>
          </cell>
          <cell r="E400">
            <v>2.4875242751939699E-8</v>
          </cell>
          <cell r="F400">
            <v>6.2684295209095303E-8</v>
          </cell>
          <cell r="G400">
            <v>2.5840121890937021E-9</v>
          </cell>
        </row>
        <row r="401">
          <cell r="A401" t="str">
            <v>T_B_u-ICEDSL-S3</v>
          </cell>
          <cell r="B401" t="str">
            <v>VAR_fout</v>
          </cell>
          <cell r="C401" t="str">
            <v>CO2_T</v>
          </cell>
          <cell r="D401">
            <v>45.443525142641846</v>
          </cell>
          <cell r="E401">
            <v>67.00252877719025</v>
          </cell>
          <cell r="F401">
            <v>118.10465138394665</v>
          </cell>
          <cell r="J401">
            <v>1.3201576363417201E-4</v>
          </cell>
        </row>
        <row r="402">
          <cell r="A402" t="str">
            <v>T_B_u-ICEDSL-S3</v>
          </cell>
          <cell r="B402" t="str">
            <v>VAR_fout</v>
          </cell>
          <cell r="C402" t="str">
            <v>TPBSu</v>
          </cell>
          <cell r="D402">
            <v>3.5926750778457743E-2</v>
          </cell>
          <cell r="E402">
            <v>5.3197232950601414E-2</v>
          </cell>
          <cell r="F402">
            <v>9.7160093722484409E-2</v>
          </cell>
          <cell r="J402">
            <v>1.41683912629102E-7</v>
          </cell>
        </row>
        <row r="403">
          <cell r="A403" t="str">
            <v>T_B_u-ICEDSL-S3</v>
          </cell>
          <cell r="B403" t="str">
            <v>VAR_fin</v>
          </cell>
          <cell r="C403" t="str">
            <v>TDSL</v>
          </cell>
          <cell r="D403">
            <v>0.61996623659811512</v>
          </cell>
          <cell r="E403">
            <v>0.91408634075293504</v>
          </cell>
          <cell r="F403">
            <v>1.6112503599446981</v>
          </cell>
          <cell r="J403">
            <v>1.8010336102888409E-6</v>
          </cell>
        </row>
        <row r="404">
          <cell r="A404" t="str">
            <v>T_B_u-ICEDSL-S3</v>
          </cell>
          <cell r="B404" t="str">
            <v>VAR_ncap</v>
          </cell>
          <cell r="C404" t="str">
            <v>-</v>
          </cell>
          <cell r="E404">
            <v>5.11813943019384E-5</v>
          </cell>
          <cell r="F404">
            <v>8.2859532035007698E-4</v>
          </cell>
        </row>
        <row r="405">
          <cell r="A405" t="str">
            <v>T_B_u-ICEDSL-S3</v>
          </cell>
          <cell r="B405" t="str">
            <v>VAR_cap</v>
          </cell>
          <cell r="C405" t="str">
            <v>-</v>
          </cell>
          <cell r="D405">
            <v>8.0669988982778212E-4</v>
          </cell>
          <cell r="E405">
            <v>1.003703064698014E-3</v>
          </cell>
          <cell r="F405">
            <v>1.8323329734424511E-3</v>
          </cell>
          <cell r="G405">
            <v>-4.2896745580580514E-9</v>
          </cell>
        </row>
        <row r="406">
          <cell r="A406" t="str">
            <v>T_B_u-ICEDSL-S4</v>
          </cell>
          <cell r="B406" t="str">
            <v>VAR_fout</v>
          </cell>
          <cell r="C406" t="str">
            <v>CO2_T</v>
          </cell>
          <cell r="D406">
            <v>0.27079031451623298</v>
          </cell>
          <cell r="E406">
            <v>1.521433331826824E-2</v>
          </cell>
          <cell r="F406">
            <v>1.8456539991343335E-2</v>
          </cell>
        </row>
        <row r="407">
          <cell r="A407" t="str">
            <v>T_B_u-ICEDSL-S4</v>
          </cell>
          <cell r="B407" t="str">
            <v>VAR_fout</v>
          </cell>
          <cell r="C407" t="str">
            <v>TPBSu</v>
          </cell>
          <cell r="D407">
            <v>1.4277070736682209E-4</v>
          </cell>
          <cell r="E407">
            <v>8.0742564363348769E-6</v>
          </cell>
          <cell r="F407">
            <v>9.8776992142858383E-6</v>
          </cell>
        </row>
        <row r="408">
          <cell r="A408" t="str">
            <v>T_B_u-ICEDSL-S4</v>
          </cell>
          <cell r="B408" t="str">
            <v>VAR_fin</v>
          </cell>
          <cell r="C408" t="str">
            <v>TDSL</v>
          </cell>
          <cell r="D408">
            <v>3.6942744135911778E-3</v>
          </cell>
          <cell r="E408">
            <v>2.0756252821648344E-4</v>
          </cell>
          <cell r="F408">
            <v>2.517945428559799E-4</v>
          </cell>
        </row>
        <row r="409">
          <cell r="A409" t="str">
            <v>T_B_u-ICEDSL-S4</v>
          </cell>
          <cell r="B409" t="str">
            <v>VAR_ncap</v>
          </cell>
          <cell r="C409" t="str">
            <v>-</v>
          </cell>
          <cell r="E409">
            <v>3.2076124205118202E-8</v>
          </cell>
          <cell r="F409">
            <v>3.0819174061363602E-8</v>
          </cell>
        </row>
        <row r="410">
          <cell r="A410" t="str">
            <v>T_B_u-ICEDSL-S4</v>
          </cell>
          <cell r="B410" t="str">
            <v>VAR_cap</v>
          </cell>
          <cell r="C410" t="str">
            <v>-</v>
          </cell>
          <cell r="D410">
            <v>3.2341069324363594E-6</v>
          </cell>
          <cell r="E410">
            <v>2.836179435612183E-7</v>
          </cell>
          <cell r="F410">
            <v>2.866042701163717E-7</v>
          </cell>
          <cell r="G410">
            <v>2.5038079047391001E-9</v>
          </cell>
        </row>
        <row r="411">
          <cell r="A411" t="str">
            <v>D-TBDS1intl</v>
          </cell>
          <cell r="B411" t="str">
            <v>VAR_fout</v>
          </cell>
          <cell r="C411" t="str">
            <v>TKERintl_SAF</v>
          </cell>
          <cell r="G411">
            <v>5.2999183848071301</v>
          </cell>
          <cell r="H411">
            <v>18.511781997003901</v>
          </cell>
          <cell r="I411">
            <v>38.847164007054701</v>
          </cell>
          <cell r="J411">
            <v>68.659050880090504</v>
          </cell>
          <cell r="K411">
            <v>93.853163727481302</v>
          </cell>
          <cell r="L411">
            <v>93.853170848238307</v>
          </cell>
          <cell r="M411">
            <v>94.9089217051459</v>
          </cell>
          <cell r="N411">
            <v>96.620345678172498</v>
          </cell>
          <cell r="O411">
            <v>98.328919044026904</v>
          </cell>
        </row>
        <row r="412">
          <cell r="A412" t="str">
            <v>D-TBDS1intl</v>
          </cell>
          <cell r="B412" t="str">
            <v>VAR_fin</v>
          </cell>
          <cell r="C412" t="str">
            <v>BDS1</v>
          </cell>
          <cell r="G412">
            <v>5.2999183848071301</v>
          </cell>
          <cell r="H412">
            <v>18.511781997003901</v>
          </cell>
          <cell r="I412">
            <v>38.847164007054701</v>
          </cell>
          <cell r="J412">
            <v>68.659050880090504</v>
          </cell>
          <cell r="K412">
            <v>93.853163727481302</v>
          </cell>
          <cell r="L412">
            <v>93.853170848238307</v>
          </cell>
          <cell r="M412">
            <v>94.9089217051459</v>
          </cell>
          <cell r="N412">
            <v>96.620345678172498</v>
          </cell>
          <cell r="O412">
            <v>98.328919044026904</v>
          </cell>
        </row>
        <row r="413">
          <cell r="A413" t="str">
            <v>T_B_c-ICENGAEXT</v>
          </cell>
          <cell r="B413" t="str">
            <v>VAR_fout</v>
          </cell>
          <cell r="C413" t="str">
            <v>CO2_T</v>
          </cell>
          <cell r="D413">
            <v>7.7809670478668396E-3</v>
          </cell>
          <cell r="E413">
            <v>7.7606535880807397E-3</v>
          </cell>
          <cell r="F413">
            <v>7.72194267509594E-3</v>
          </cell>
        </row>
        <row r="414">
          <cell r="A414" t="str">
            <v>T_B_c-ICENGAEXT</v>
          </cell>
          <cell r="B414" t="str">
            <v>VAR_fout</v>
          </cell>
          <cell r="C414" t="str">
            <v>TPBSc</v>
          </cell>
          <cell r="D414">
            <v>1.3727405001859381E-3</v>
          </cell>
          <cell r="E414">
            <v>1.0976092722210851E-3</v>
          </cell>
          <cell r="F414">
            <v>6.8684484280701389E-4</v>
          </cell>
        </row>
        <row r="415">
          <cell r="A415" t="str">
            <v>T_B_c-ICENGAEXT</v>
          </cell>
          <cell r="B415" t="str">
            <v>VAR_fin</v>
          </cell>
          <cell r="C415" t="str">
            <v>TNGA</v>
          </cell>
          <cell r="D415">
            <v>1.3796040865012124E-4</v>
          </cell>
          <cell r="E415">
            <v>1.3760024092341727E-4</v>
          </cell>
          <cell r="F415">
            <v>1.3691387721801322E-4</v>
          </cell>
        </row>
        <row r="416">
          <cell r="A416" t="str">
            <v>T_B_c-ICENGAEXT</v>
          </cell>
          <cell r="B416" t="str">
            <v>VAR_cap</v>
          </cell>
          <cell r="C416" t="str">
            <v>-</v>
          </cell>
          <cell r="D416">
            <v>2.9721762438090207E-5</v>
          </cell>
          <cell r="E416">
            <v>2.3778234086242301E-5</v>
          </cell>
          <cell r="F416">
            <v>1.4861396303901497E-5</v>
          </cell>
        </row>
        <row r="417">
          <cell r="A417" t="str">
            <v>T_B_u-ICEDSLEXT</v>
          </cell>
          <cell r="B417" t="str">
            <v>VAR_fout</v>
          </cell>
          <cell r="C417" t="str">
            <v>CO2_T</v>
          </cell>
          <cell r="D417">
            <v>1.2709597857808499</v>
          </cell>
          <cell r="E417">
            <v>1.2694277821664199</v>
          </cell>
          <cell r="F417">
            <v>1.26441494996323</v>
          </cell>
        </row>
        <row r="418">
          <cell r="A418" t="str">
            <v>T_B_u-ICEDSLEXT</v>
          </cell>
          <cell r="B418" t="str">
            <v>VAR_fout</v>
          </cell>
          <cell r="C418" t="str">
            <v>TPBSu</v>
          </cell>
          <cell r="D418">
            <v>0.24220506751751203</v>
          </cell>
          <cell r="E418">
            <v>0.19378423903160677</v>
          </cell>
          <cell r="F418">
            <v>0.12111077472146119</v>
          </cell>
        </row>
        <row r="419">
          <cell r="A419" t="str">
            <v>T_B_u-ICEDSLEXT</v>
          </cell>
          <cell r="B419" t="str">
            <v>VAR_fin</v>
          </cell>
          <cell r="C419" t="str">
            <v>TDSL</v>
          </cell>
          <cell r="D419">
            <v>1.7339151238483657E-2</v>
          </cell>
          <cell r="E419">
            <v>1.731825077989662E-2</v>
          </cell>
          <cell r="F419">
            <v>1.724986289172209E-2</v>
          </cell>
        </row>
        <row r="420">
          <cell r="A420" t="str">
            <v>T_B_u-ICEDSLEXT</v>
          </cell>
          <cell r="B420" t="str">
            <v>VAR_cap</v>
          </cell>
          <cell r="C420" t="str">
            <v>-</v>
          </cell>
          <cell r="D420">
            <v>4.5678289813875436E-3</v>
          </cell>
          <cell r="E420">
            <v>3.6542689740420198E-3</v>
          </cell>
          <cell r="F420">
            <v>2.2838212676482726E-3</v>
          </cell>
        </row>
        <row r="421">
          <cell r="A421" t="str">
            <v>D-T-ELC-LGV</v>
          </cell>
          <cell r="B421" t="str">
            <v>VAR_fout</v>
          </cell>
          <cell r="C421" t="str">
            <v>T-ELC-LGV_BatSTGin</v>
          </cell>
          <cell r="D421">
            <v>3.5405418443478935E-2</v>
          </cell>
          <cell r="E421">
            <v>7.8406546859790066E-2</v>
          </cell>
          <cell r="F421">
            <v>0.11677234743490528</v>
          </cell>
          <cell r="G421">
            <v>1.6812184553225717</v>
          </cell>
          <cell r="H421">
            <v>4.7446455634802014</v>
          </cell>
          <cell r="I421">
            <v>7.3598413726481997</v>
          </cell>
          <cell r="J421">
            <v>7.666986694036968</v>
          </cell>
          <cell r="K421">
            <v>7.9743957769687137</v>
          </cell>
          <cell r="L421">
            <v>8.3473678268651419</v>
          </cell>
          <cell r="M421">
            <v>8.8724596226383046</v>
          </cell>
          <cell r="N421">
            <v>9.4543322469385291</v>
          </cell>
          <cell r="O421">
            <v>10.095522483941178</v>
          </cell>
        </row>
        <row r="422">
          <cell r="A422" t="str">
            <v>D-T-ELC-LGV</v>
          </cell>
          <cell r="B422" t="str">
            <v>VAR_fin</v>
          </cell>
          <cell r="C422" t="str">
            <v>TELC</v>
          </cell>
          <cell r="D422">
            <v>3.5405418443478935E-2</v>
          </cell>
          <cell r="E422">
            <v>7.8406546859790066E-2</v>
          </cell>
          <cell r="F422">
            <v>0.11677234743490528</v>
          </cell>
          <cell r="G422">
            <v>1.6812184553225717</v>
          </cell>
          <cell r="H422">
            <v>4.7446455634802014</v>
          </cell>
          <cell r="I422">
            <v>7.3598413726481997</v>
          </cell>
          <cell r="J422">
            <v>7.666986694036968</v>
          </cell>
          <cell r="K422">
            <v>7.9743957769687137</v>
          </cell>
          <cell r="L422">
            <v>8.3473678268651419</v>
          </cell>
          <cell r="M422">
            <v>8.8724596226383046</v>
          </cell>
          <cell r="N422">
            <v>9.4543322469385291</v>
          </cell>
          <cell r="O422">
            <v>10.095522483941178</v>
          </cell>
        </row>
        <row r="423">
          <cell r="A423" t="str">
            <v>D-T-ELC-LGV</v>
          </cell>
          <cell r="B423" t="str">
            <v>VAR_ncap</v>
          </cell>
          <cell r="C423" t="str">
            <v>-</v>
          </cell>
          <cell r="D423">
            <v>3.74520232883331E-3</v>
          </cell>
          <cell r="E423">
            <v>4.5434509147143096E-3</v>
          </cell>
          <cell r="F423">
            <v>4.0567387529399403E-3</v>
          </cell>
          <cell r="G423">
            <v>0.16696494728644501</v>
          </cell>
          <cell r="H423">
            <v>0.33246271239056402</v>
          </cell>
          <cell r="I423">
            <v>0.41040520455607099</v>
          </cell>
          <cell r="J423">
            <v>0.22760448798778199</v>
          </cell>
          <cell r="K423">
            <v>0.47509079238996799</v>
          </cell>
          <cell r="L423">
            <v>0.30484128042567599</v>
          </cell>
          <cell r="M423">
            <v>0.38956258566517299</v>
          </cell>
          <cell r="N423">
            <v>0.55575994867330902</v>
          </cell>
          <cell r="O423">
            <v>0.24843086623037899</v>
          </cell>
        </row>
        <row r="424">
          <cell r="A424" t="str">
            <v>D-T-ELC-LGV</v>
          </cell>
          <cell r="B424" t="str">
            <v>VAR_cap</v>
          </cell>
          <cell r="C424" t="str">
            <v>-</v>
          </cell>
          <cell r="D424">
            <v>3.74520232883331E-3</v>
          </cell>
          <cell r="E424">
            <v>8.28865324354763E-3</v>
          </cell>
          <cell r="F424">
            <v>1.23453919964876E-2</v>
          </cell>
          <cell r="G424">
            <v>0.17770350287254699</v>
          </cell>
          <cell r="H424">
            <v>0.50150610462059697</v>
          </cell>
          <cell r="I424">
            <v>0.77793004460775195</v>
          </cell>
          <cell r="J424">
            <v>0.81039526469648804</v>
          </cell>
          <cell r="K424">
            <v>0.842888564481442</v>
          </cell>
          <cell r="L424">
            <v>0.88231099749193798</v>
          </cell>
          <cell r="M424">
            <v>0.93781368745845906</v>
          </cell>
          <cell r="N424">
            <v>0.99931660821684498</v>
          </cell>
          <cell r="O424">
            <v>1.06709212584633</v>
          </cell>
        </row>
        <row r="425">
          <cell r="A425" t="str">
            <v>T_B_c-FCLH2O-S2</v>
          </cell>
          <cell r="B425" t="str">
            <v>VAR_fout</v>
          </cell>
          <cell r="C425" t="str">
            <v>TPBSc</v>
          </cell>
          <cell r="G425">
            <v>4.0825844707651195E-8</v>
          </cell>
        </row>
        <row r="426">
          <cell r="A426" t="str">
            <v>T_B_c-FCLH2O-S2</v>
          </cell>
          <cell r="B426" t="str">
            <v>VAR_fin</v>
          </cell>
          <cell r="C426" t="str">
            <v>TH2O</v>
          </cell>
          <cell r="G426">
            <v>2.4142802520622742E-7</v>
          </cell>
        </row>
        <row r="427">
          <cell r="A427" t="str">
            <v>T_B_c-FCLH2O-S2</v>
          </cell>
          <cell r="B427" t="str">
            <v>VAR_ncap</v>
          </cell>
          <cell r="C427" t="str">
            <v>-</v>
          </cell>
          <cell r="G427">
            <v>1.1312813888707499E-8</v>
          </cell>
        </row>
        <row r="428">
          <cell r="A428" t="str">
            <v>T_B_c-FCLH2O-S2</v>
          </cell>
          <cell r="B428" t="str">
            <v>VAR_cap</v>
          </cell>
          <cell r="C428" t="str">
            <v>-</v>
          </cell>
          <cell r="G428">
            <v>1.1312813888707499E-8</v>
          </cell>
          <cell r="H428">
            <v>1.1312813888707499E-8</v>
          </cell>
          <cell r="I428">
            <v>2.3756562752768699E-9</v>
          </cell>
        </row>
        <row r="429">
          <cell r="A429" t="str">
            <v>T_B_c-FCLH2O-S3</v>
          </cell>
          <cell r="B429" t="str">
            <v>VAR_fout</v>
          </cell>
          <cell r="C429" t="str">
            <v>TPBSc</v>
          </cell>
          <cell r="G429">
            <v>5.6674855967410808E-7</v>
          </cell>
          <cell r="H429">
            <v>4.4456107763789205E-8</v>
          </cell>
        </row>
        <row r="430">
          <cell r="A430" t="str">
            <v>T_B_c-FCLH2O-S3</v>
          </cell>
          <cell r="B430" t="str">
            <v>VAR_fin</v>
          </cell>
          <cell r="C430" t="str">
            <v>TH2O</v>
          </cell>
          <cell r="G430">
            <v>5.0106676683386541E-6</v>
          </cell>
          <cell r="H430">
            <v>3.6595787591323111E-7</v>
          </cell>
        </row>
        <row r="431">
          <cell r="A431" t="str">
            <v>T_B_c-FCLH2O-S3</v>
          </cell>
          <cell r="B431" t="str">
            <v>VAR_ncap</v>
          </cell>
          <cell r="C431" t="str">
            <v>-</v>
          </cell>
          <cell r="G431">
            <v>2.5616042453613701E-8</v>
          </cell>
          <cell r="H431">
            <v>1.2428077856202299E-8</v>
          </cell>
          <cell r="I431">
            <v>1.0293717501926899E-8</v>
          </cell>
          <cell r="J431">
            <v>1.0613682615800499E-8</v>
          </cell>
        </row>
        <row r="432">
          <cell r="A432" t="str">
            <v>T_B_c-FCLH2O-S3</v>
          </cell>
          <cell r="B432" t="str">
            <v>VAR_cap</v>
          </cell>
          <cell r="C432" t="str">
            <v>-</v>
          </cell>
          <cell r="G432">
            <v>2.5616042453613701E-8</v>
          </cell>
          <cell r="H432">
            <v>2.329206362198537E-8</v>
          </cell>
          <cell r="I432">
            <v>2.27217953581292E-8</v>
          </cell>
          <cell r="J432">
            <v>2.1497204006435398E-8</v>
          </cell>
          <cell r="K432">
            <v>1.0613682615800499E-8</v>
          </cell>
          <cell r="L432">
            <v>1.6308356154826501E-9</v>
          </cell>
        </row>
        <row r="433">
          <cell r="A433" t="str">
            <v>T_C-HYBGSLEXT</v>
          </cell>
          <cell r="B433" t="str">
            <v>VAR_fout</v>
          </cell>
          <cell r="C433" t="str">
            <v>CO2_T</v>
          </cell>
          <cell r="D433">
            <v>92.550466782479603</v>
          </cell>
          <cell r="E433">
            <v>91.724648364263103</v>
          </cell>
          <cell r="F433">
            <v>68.278337162026901</v>
          </cell>
          <cell r="G433">
            <v>32.395481854982599</v>
          </cell>
        </row>
        <row r="434">
          <cell r="A434" t="str">
            <v>T_C-HYBGSLEXT</v>
          </cell>
          <cell r="B434" t="str">
            <v>VAR_fout</v>
          </cell>
          <cell r="C434" t="str">
            <v>TPCAR</v>
          </cell>
          <cell r="D434">
            <v>0.61925460508050445</v>
          </cell>
          <cell r="E434">
            <v>0.62769514561914275</v>
          </cell>
          <cell r="F434">
            <v>0.48284025419790039</v>
          </cell>
          <cell r="G434">
            <v>0.24142081221497638</v>
          </cell>
        </row>
        <row r="435">
          <cell r="A435" t="str">
            <v>T_C-HYBGSLEXT</v>
          </cell>
          <cell r="B435" t="str">
            <v>VAR_fin</v>
          </cell>
          <cell r="C435" t="str">
            <v>TGSL</v>
          </cell>
          <cell r="D435">
            <v>1.254071365616255</v>
          </cell>
          <cell r="E435">
            <v>1.2428814141499063</v>
          </cell>
          <cell r="F435">
            <v>0.92518072035266818</v>
          </cell>
          <cell r="G435">
            <v>0.43896316876670288</v>
          </cell>
        </row>
        <row r="436">
          <cell r="A436" t="str">
            <v>T_C-HYBGSLEXT</v>
          </cell>
          <cell r="B436" t="str">
            <v>VAR_cap</v>
          </cell>
          <cell r="C436" t="str">
            <v>-</v>
          </cell>
          <cell r="D436">
            <v>6.5792661245853395E-2</v>
          </cell>
          <cell r="E436">
            <v>5.7063066666666697E-2</v>
          </cell>
          <cell r="F436">
            <v>4.3894652062389142E-2</v>
          </cell>
          <cell r="G436">
            <v>2.1947333333333301E-2</v>
          </cell>
        </row>
        <row r="437">
          <cell r="A437" t="str">
            <v>TPAVDKEREXT</v>
          </cell>
          <cell r="B437" t="str">
            <v>VAR_fout</v>
          </cell>
          <cell r="C437" t="str">
            <v>CO2_T</v>
          </cell>
          <cell r="D437">
            <v>79.576349423418094</v>
          </cell>
          <cell r="E437">
            <v>100.796237247683</v>
          </cell>
          <cell r="F437">
            <v>132.626068984081</v>
          </cell>
          <cell r="G437">
            <v>185.675788544743</v>
          </cell>
          <cell r="H437">
            <v>170.02894982493601</v>
          </cell>
          <cell r="I437">
            <v>154.38211110512901</v>
          </cell>
          <cell r="J437">
            <v>138.735272385321</v>
          </cell>
          <cell r="K437">
            <v>123.088433665514</v>
          </cell>
          <cell r="L437">
            <v>109.90751284479499</v>
          </cell>
          <cell r="M437">
            <v>98.138070491291401</v>
          </cell>
          <cell r="N437">
            <v>87.628958480337403</v>
          </cell>
          <cell r="O437">
            <v>78.245214379164594</v>
          </cell>
        </row>
        <row r="438">
          <cell r="A438" t="str">
            <v>TPAVDKEREXT</v>
          </cell>
          <cell r="B438" t="str">
            <v>VAR_fout</v>
          </cell>
          <cell r="C438" t="str">
            <v>TPAVD</v>
          </cell>
          <cell r="D438">
            <v>1.0930817228491501</v>
          </cell>
          <cell r="E438">
            <v>1.3845636984571901</v>
          </cell>
          <cell r="F438">
            <v>1.82178666186924</v>
          </cell>
          <cell r="G438">
            <v>2.5504916008893299</v>
          </cell>
          <cell r="H438">
            <v>2.33556249759528</v>
          </cell>
          <cell r="I438">
            <v>2.1206333943012199</v>
          </cell>
          <cell r="J438">
            <v>1.90570429100716</v>
          </cell>
          <cell r="K438">
            <v>1.6907751877131001</v>
          </cell>
          <cell r="L438">
            <v>1.5097185830329001</v>
          </cell>
          <cell r="M438">
            <v>1.34805041883642</v>
          </cell>
          <cell r="N438">
            <v>1.2036944846200199</v>
          </cell>
          <cell r="O438">
            <v>1.0747969008127001</v>
          </cell>
        </row>
        <row r="439">
          <cell r="A439" t="str">
            <v>TPAVDKEREXT</v>
          </cell>
          <cell r="B439" t="str">
            <v>VAR_fin</v>
          </cell>
          <cell r="C439" t="str">
            <v>TKER</v>
          </cell>
          <cell r="D439">
            <v>1.0930817228491501</v>
          </cell>
          <cell r="E439">
            <v>1.3845636984571901</v>
          </cell>
          <cell r="F439">
            <v>1.82178666186924</v>
          </cell>
          <cell r="G439">
            <v>2.5504916008893299</v>
          </cell>
          <cell r="H439">
            <v>2.33556249759528</v>
          </cell>
          <cell r="I439">
            <v>2.1206333943012199</v>
          </cell>
          <cell r="J439">
            <v>1.90570429100716</v>
          </cell>
          <cell r="K439">
            <v>1.6907751877131001</v>
          </cell>
          <cell r="L439">
            <v>1.5097185830329001</v>
          </cell>
          <cell r="M439">
            <v>1.34805041883642</v>
          </cell>
          <cell r="N439">
            <v>1.2036944846200199</v>
          </cell>
          <cell r="O439">
            <v>1.0747969008127001</v>
          </cell>
        </row>
        <row r="440">
          <cell r="A440" t="str">
            <v>TPAVDKEREXT</v>
          </cell>
          <cell r="B440" t="str">
            <v>VAR_ncap</v>
          </cell>
          <cell r="C440" t="str">
            <v>-</v>
          </cell>
          <cell r="D440">
            <v>2.3825011624149099</v>
          </cell>
          <cell r="E440">
            <v>6.3327998752182904</v>
          </cell>
          <cell r="F440">
            <v>3.6971229082074801</v>
          </cell>
          <cell r="G440">
            <v>2.2682109915767898</v>
          </cell>
          <cell r="H440">
            <v>2.4383320399749202</v>
          </cell>
          <cell r="I440">
            <v>2.00688247103969</v>
          </cell>
          <cell r="J440">
            <v>1.11349192187045</v>
          </cell>
          <cell r="K440">
            <v>1.27167513821497</v>
          </cell>
          <cell r="L440">
            <v>1.2045548058001401</v>
          </cell>
          <cell r="M440">
            <v>1.7955272000326199</v>
          </cell>
          <cell r="N440">
            <v>1.51608389768581</v>
          </cell>
          <cell r="O440">
            <v>1.10671165729586</v>
          </cell>
        </row>
        <row r="441">
          <cell r="A441" t="str">
            <v>TPAVDKEREXT</v>
          </cell>
          <cell r="B441" t="str">
            <v>VAR_cap</v>
          </cell>
          <cell r="C441" t="str">
            <v>-</v>
          </cell>
          <cell r="D441">
            <v>3.47558288526406</v>
          </cell>
          <cell r="E441">
            <v>9.808382760482349</v>
          </cell>
          <cell r="F441">
            <v>10.600908179805931</v>
          </cell>
          <cell r="G441">
            <v>9.1719392638134405</v>
          </cell>
          <cell r="H441">
            <v>8.3619934413180292</v>
          </cell>
          <cell r="I441">
            <v>6.3266004650007837</v>
          </cell>
          <cell r="J441">
            <v>3.5758382806816096</v>
          </cell>
          <cell r="K441">
            <v>3.3217366206763206</v>
          </cell>
          <cell r="L441">
            <v>2.8016621070834704</v>
          </cell>
          <cell r="M441">
            <v>3.3534774639608806</v>
          </cell>
          <cell r="N441">
            <v>3.2968310194223895</v>
          </cell>
          <cell r="O441">
            <v>2.5279236565576095</v>
          </cell>
        </row>
        <row r="442">
          <cell r="A442" t="str">
            <v>T_C-ICE-GSL-S1</v>
          </cell>
          <cell r="B442" t="str">
            <v>VAR_fout</v>
          </cell>
          <cell r="C442" t="str">
            <v>CO2_T</v>
          </cell>
          <cell r="D442">
            <v>36.63351871852695</v>
          </cell>
          <cell r="E442">
            <v>40.652978302316434</v>
          </cell>
          <cell r="F442">
            <v>99.805450880573389</v>
          </cell>
          <cell r="G442">
            <v>84.373834595847555</v>
          </cell>
          <cell r="H442">
            <v>45.991548970983146</v>
          </cell>
          <cell r="I442">
            <v>7.2168655003302051</v>
          </cell>
        </row>
        <row r="443">
          <cell r="A443" t="str">
            <v>T_C-ICE-GSL-S1</v>
          </cell>
          <cell r="B443" t="str">
            <v>VAR_fout</v>
          </cell>
          <cell r="C443" t="str">
            <v>TPCAR</v>
          </cell>
          <cell r="D443">
            <v>0.33899487182754001</v>
          </cell>
          <cell r="E443">
            <v>0.37242401221627441</v>
          </cell>
          <cell r="F443">
            <v>0.83991768255692845</v>
          </cell>
          <cell r="G443">
            <v>0.70960539651825438</v>
          </cell>
          <cell r="H443">
            <v>0.37351190785667437</v>
          </cell>
          <cell r="I443">
            <v>5.8570895850746693E-2</v>
          </cell>
        </row>
        <row r="444">
          <cell r="A444" t="str">
            <v>T_C-ICE-GSL-S1</v>
          </cell>
          <cell r="B444" t="str">
            <v>VAR_fin</v>
          </cell>
          <cell r="C444" t="str">
            <v>TGSL</v>
          </cell>
          <cell r="D444">
            <v>0.49638914252746497</v>
          </cell>
          <cell r="E444">
            <v>0.55085336453003231</v>
          </cell>
          <cell r="F444">
            <v>1.3523773832056012</v>
          </cell>
          <cell r="G444">
            <v>1.1432768915426499</v>
          </cell>
          <cell r="H444">
            <v>0.6231917204740266</v>
          </cell>
          <cell r="I444">
            <v>9.7789505424528633E-2</v>
          </cell>
        </row>
        <row r="445">
          <cell r="A445" t="str">
            <v>T_C-ICE-GSL-S1</v>
          </cell>
          <cell r="B445" t="str">
            <v>VAR_ncap</v>
          </cell>
          <cell r="C445" t="str">
            <v>-</v>
          </cell>
          <cell r="E445">
            <v>3.5067588771190102E-5</v>
          </cell>
          <cell r="F445">
            <v>8.9497730107281001E-2</v>
          </cell>
          <cell r="G445">
            <v>8.9864833918614601E-5</v>
          </cell>
        </row>
        <row r="446">
          <cell r="A446" t="str">
            <v>T_C-ICE-GSL-S1</v>
          </cell>
          <cell r="B446" t="str">
            <v>VAR_cap</v>
          </cell>
          <cell r="C446" t="str">
            <v>-</v>
          </cell>
          <cell r="D446">
            <v>3.654208766119358E-2</v>
          </cell>
          <cell r="E446">
            <v>3.9791653145455241E-2</v>
          </cell>
          <cell r="F446">
            <v>0.12763184780576659</v>
          </cell>
          <cell r="G446">
            <v>0.10783266736008681</v>
          </cell>
          <cell r="H446">
            <v>5.6757991968604524E-2</v>
          </cell>
          <cell r="I446">
            <v>8.8985851355023599E-3</v>
          </cell>
        </row>
        <row r="447">
          <cell r="A447" t="str">
            <v>V2G</v>
          </cell>
          <cell r="B447" t="str">
            <v>VAR_fout</v>
          </cell>
          <cell r="C447" t="str">
            <v>ELC35</v>
          </cell>
          <cell r="G447">
            <v>0.31277066817010474</v>
          </cell>
          <cell r="H447">
            <v>1.1987571175449827</v>
          </cell>
          <cell r="I447">
            <v>1.0559671550583047</v>
          </cell>
          <cell r="J447">
            <v>1.6491502521105716</v>
          </cell>
          <cell r="K447">
            <v>1.9613991140992424</v>
          </cell>
          <cell r="L447">
            <v>1.2398334781731339</v>
          </cell>
          <cell r="M447">
            <v>1.1345269152980364</v>
          </cell>
          <cell r="N447">
            <v>1.3070259094738446</v>
          </cell>
          <cell r="O447">
            <v>1.8091244226412739</v>
          </cell>
        </row>
        <row r="448">
          <cell r="A448" t="str">
            <v>V2G</v>
          </cell>
          <cell r="B448" t="str">
            <v>VAR_fin</v>
          </cell>
          <cell r="C448" t="str">
            <v>T-ELC-Bus_c_BatSTGout_S1</v>
          </cell>
          <cell r="G448">
            <v>1.5039933195118683E-3</v>
          </cell>
          <cell r="H448">
            <v>4.6765124921948932E-3</v>
          </cell>
          <cell r="I448">
            <v>3.1057659557295917E-3</v>
          </cell>
          <cell r="J448">
            <v>3.127955462158652E-3</v>
          </cell>
          <cell r="K448">
            <v>3.5084451533507763E-3</v>
          </cell>
          <cell r="L448">
            <v>2.8494749001760208E-3</v>
          </cell>
          <cell r="M448">
            <v>3.867279429925805E-3</v>
          </cell>
          <cell r="N448">
            <v>3.2154413899288586E-3</v>
          </cell>
          <cell r="O448">
            <v>5.43546435258019E-3</v>
          </cell>
        </row>
        <row r="449">
          <cell r="A449" t="str">
            <v>V2G</v>
          </cell>
          <cell r="B449" t="str">
            <v>VAR_fin</v>
          </cell>
          <cell r="C449" t="str">
            <v>T-ELC-Bus_c_BatSTGout_S2</v>
          </cell>
          <cell r="G449">
            <v>1.4791878491052532E-3</v>
          </cell>
          <cell r="H449">
            <v>3.6164359508088773E-3</v>
          </cell>
          <cell r="I449">
            <v>3.4986066840550982E-3</v>
          </cell>
          <cell r="J449">
            <v>3.3958161246219008E-3</v>
          </cell>
          <cell r="K449">
            <v>4.3601315766823899E-3</v>
          </cell>
          <cell r="L449">
            <v>2.9669490656038171E-3</v>
          </cell>
          <cell r="M449">
            <v>4.1075437473490142E-3</v>
          </cell>
          <cell r="N449">
            <v>3.4168374554734344E-3</v>
          </cell>
          <cell r="O449">
            <v>5.9155352926043856E-3</v>
          </cell>
        </row>
        <row r="450">
          <cell r="A450" t="str">
            <v>V2G</v>
          </cell>
          <cell r="B450" t="str">
            <v>VAR_fin</v>
          </cell>
          <cell r="C450" t="str">
            <v>T-ELC-Bus_c_BatSTGout_S3</v>
          </cell>
          <cell r="G450">
            <v>2.4063131801731389E-4</v>
          </cell>
          <cell r="H450">
            <v>1.506609933207658E-3</v>
          </cell>
          <cell r="I450">
            <v>1.7587904646921087E-3</v>
          </cell>
          <cell r="J450">
            <v>1.6529301954840943E-3</v>
          </cell>
          <cell r="K450">
            <v>2.3982716486355073E-3</v>
          </cell>
          <cell r="L450">
            <v>1.813552044127417E-3</v>
          </cell>
          <cell r="M450">
            <v>2.4279477529778369E-3</v>
          </cell>
          <cell r="N450">
            <v>2.2108663214007295E-3</v>
          </cell>
          <cell r="O450">
            <v>3.1538588787929757E-3</v>
          </cell>
        </row>
        <row r="451">
          <cell r="A451" t="str">
            <v>V2G</v>
          </cell>
          <cell r="B451" t="str">
            <v>VAR_fin</v>
          </cell>
          <cell r="C451" t="str">
            <v>T-ELC-Bus_c_BatSTGout_S4</v>
          </cell>
          <cell r="G451">
            <v>8.8225564971450418E-6</v>
          </cell>
          <cell r="H451">
            <v>1.9341260987574851E-5</v>
          </cell>
          <cell r="I451">
            <v>2.1703555038794998E-4</v>
          </cell>
          <cell r="J451">
            <v>2.979312361862551E-4</v>
          </cell>
          <cell r="K451">
            <v>5.0962313136359899E-4</v>
          </cell>
          <cell r="L451">
            <v>5.1448445713378748E-4</v>
          </cell>
          <cell r="M451">
            <v>5.8867975472154312E-4</v>
          </cell>
          <cell r="N451">
            <v>7.1485211618349282E-4</v>
          </cell>
          <cell r="O451">
            <v>1.0660776089204487E-3</v>
          </cell>
        </row>
        <row r="452">
          <cell r="A452" t="str">
            <v>V2G</v>
          </cell>
          <cell r="B452" t="str">
            <v>VAR_fin</v>
          </cell>
          <cell r="C452" t="str">
            <v>T-ELC-car-BatSTGOut_S1</v>
          </cell>
          <cell r="G452">
            <v>5.6723012185157115E-2</v>
          </cell>
          <cell r="H452">
            <v>0.31829809652605756</v>
          </cell>
          <cell r="I452">
            <v>0.39649743685294608</v>
          </cell>
          <cell r="J452">
            <v>0.67866463370857277</v>
          </cell>
          <cell r="K452">
            <v>0.817323073450407</v>
          </cell>
          <cell r="L452">
            <v>0.37849511559542465</v>
          </cell>
          <cell r="M452">
            <v>0.33522192316323512</v>
          </cell>
          <cell r="N452">
            <v>0.4044232359153957</v>
          </cell>
          <cell r="O452">
            <v>0.50434124372265943</v>
          </cell>
        </row>
        <row r="453">
          <cell r="A453" t="str">
            <v>V2G</v>
          </cell>
          <cell r="B453" t="str">
            <v>VAR_fin</v>
          </cell>
          <cell r="C453" t="str">
            <v>T-ELC-car-BatSTGOut_S2</v>
          </cell>
          <cell r="G453">
            <v>4.3419338758028669E-2</v>
          </cell>
          <cell r="H453">
            <v>0.13928163137058278</v>
          </cell>
          <cell r="I453">
            <v>0.14994305483318285</v>
          </cell>
          <cell r="J453">
            <v>0.20149286801618987</v>
          </cell>
          <cell r="K453">
            <v>0.23049404461400405</v>
          </cell>
          <cell r="L453">
            <v>0.14731690769491348</v>
          </cell>
          <cell r="M453">
            <v>0.15111232625484167</v>
          </cell>
          <cell r="N453">
            <v>0.18332920139858705</v>
          </cell>
          <cell r="O453">
            <v>0.24965915058188387</v>
          </cell>
        </row>
        <row r="454">
          <cell r="A454" t="str">
            <v>V2G</v>
          </cell>
          <cell r="B454" t="str">
            <v>VAR_fin</v>
          </cell>
          <cell r="C454" t="str">
            <v>T-ELC-car-BatSTGOut_S3</v>
          </cell>
          <cell r="G454">
            <v>3.8253948061122825E-2</v>
          </cell>
          <cell r="H454">
            <v>0.26566865396392841</v>
          </cell>
          <cell r="I454">
            <v>0.15137975699233258</v>
          </cell>
          <cell r="J454">
            <v>0.27135631868800064</v>
          </cell>
          <cell r="K454">
            <v>0.23182510798838693</v>
          </cell>
          <cell r="L454">
            <v>0.14227013278878714</v>
          </cell>
          <cell r="M454">
            <v>0.15101140982060476</v>
          </cell>
          <cell r="N454">
            <v>0.17973724745623074</v>
          </cell>
          <cell r="O454">
            <v>0.21022742268265329</v>
          </cell>
        </row>
        <row r="455">
          <cell r="A455" t="str">
            <v>V2G</v>
          </cell>
          <cell r="B455" t="str">
            <v>VAR_fin</v>
          </cell>
          <cell r="C455" t="str">
            <v>T-ELC-car-BatSTGOut_S4</v>
          </cell>
          <cell r="G455">
            <v>4.8729121621708775E-2</v>
          </cell>
          <cell r="H455">
            <v>0.14351778789202999</v>
          </cell>
          <cell r="I455">
            <v>0.14789377261162098</v>
          </cell>
          <cell r="J455">
            <v>0.19621075962368456</v>
          </cell>
          <cell r="K455">
            <v>0.21735677736637757</v>
          </cell>
          <cell r="L455">
            <v>0.14658604759455282</v>
          </cell>
          <cell r="M455">
            <v>0.14823109499079964</v>
          </cell>
          <cell r="N455">
            <v>0.18588712432083113</v>
          </cell>
          <cell r="O455">
            <v>0.2457707860284388</v>
          </cell>
        </row>
        <row r="456">
          <cell r="A456" t="str">
            <v>V2G</v>
          </cell>
          <cell r="B456" t="str">
            <v>VAR_fin</v>
          </cell>
          <cell r="C456" t="str">
            <v>T-ELC-car-PlgSTGOut_S1</v>
          </cell>
          <cell r="G456">
            <v>3.8913379682511468E-4</v>
          </cell>
          <cell r="H456">
            <v>8.3308007772993342E-4</v>
          </cell>
          <cell r="I456">
            <v>6.4309739913817263E-4</v>
          </cell>
          <cell r="J456">
            <v>1.4658127622782134E-3</v>
          </cell>
          <cell r="K456">
            <v>1.5820386662898447E-3</v>
          </cell>
          <cell r="L456">
            <v>6.9494854658576051E-3</v>
          </cell>
          <cell r="M456">
            <v>8.4573387095200174E-3</v>
          </cell>
          <cell r="N456">
            <v>7.2711097092587173E-3</v>
          </cell>
          <cell r="O456">
            <v>6.1286379308612936E-3</v>
          </cell>
        </row>
        <row r="457">
          <cell r="A457" t="str">
            <v>V2G</v>
          </cell>
          <cell r="B457" t="str">
            <v>VAR_fin</v>
          </cell>
          <cell r="C457" t="str">
            <v>T-ELC-car-PlgSTGOut_S2</v>
          </cell>
          <cell r="G457">
            <v>1.6012976878595735E-4</v>
          </cell>
          <cell r="H457">
            <v>5.5871680829992386E-4</v>
          </cell>
          <cell r="I457">
            <v>1.8936489786237037E-3</v>
          </cell>
          <cell r="J457">
            <v>1.7162539532577276E-3</v>
          </cell>
          <cell r="K457">
            <v>3.7254568546678949E-3</v>
          </cell>
          <cell r="L457">
            <v>3.0606030480667961E-3</v>
          </cell>
          <cell r="M457">
            <v>4.9600609268842634E-3</v>
          </cell>
          <cell r="N457">
            <v>5.4600581936782655E-3</v>
          </cell>
          <cell r="O457">
            <v>8.4200605960247886E-3</v>
          </cell>
        </row>
        <row r="458">
          <cell r="A458" t="str">
            <v>V2G</v>
          </cell>
          <cell r="B458" t="str">
            <v>VAR_fin</v>
          </cell>
          <cell r="C458" t="str">
            <v>T-ELC-car-PlgSTGOut_S3</v>
          </cell>
          <cell r="G458">
            <v>0.10992825562350816</v>
          </cell>
          <cell r="H458">
            <v>0.27455746928692232</v>
          </cell>
          <cell r="I458">
            <v>0.13769188504275695</v>
          </cell>
          <cell r="J458">
            <v>0.2235870907229304</v>
          </cell>
          <cell r="K458">
            <v>0.34010187766926314</v>
          </cell>
          <cell r="L458">
            <v>0.13696778949837324</v>
          </cell>
          <cell r="M458">
            <v>6.8501176745940926E-3</v>
          </cell>
          <cell r="N458">
            <v>6.2200858054814413E-3</v>
          </cell>
          <cell r="O458">
            <v>4.056462442288679E-3</v>
          </cell>
        </row>
        <row r="459">
          <cell r="A459" t="str">
            <v>V2G</v>
          </cell>
          <cell r="B459" t="str">
            <v>VAR_fin</v>
          </cell>
          <cell r="C459" t="str">
            <v>T-ELC-TWSTGout_S1</v>
          </cell>
          <cell r="G459">
            <v>1.7810122014676084E-3</v>
          </cell>
          <cell r="H459">
            <v>3.3723618957651092E-3</v>
          </cell>
          <cell r="I459">
            <v>2.8462686811862388E-3</v>
          </cell>
          <cell r="J459">
            <v>1.9437447541425174E-3</v>
          </cell>
          <cell r="K459">
            <v>3.4248187531874426E-3</v>
          </cell>
          <cell r="L459">
            <v>1.9387441410222404E-3</v>
          </cell>
          <cell r="M459">
            <v>4.359686471538427E-3</v>
          </cell>
          <cell r="N459">
            <v>3.2016342512821618E-3</v>
          </cell>
          <cell r="O459">
            <v>8.0091144693099896E-3</v>
          </cell>
        </row>
        <row r="460">
          <cell r="A460" t="str">
            <v>V2G</v>
          </cell>
          <cell r="B460" t="str">
            <v>VAR_fin</v>
          </cell>
          <cell r="C460" t="str">
            <v>T-ELC-car-PlgSTGOut_S4</v>
          </cell>
          <cell r="G460">
            <v>1.2684925573210824E-4</v>
          </cell>
          <cell r="H460">
            <v>1.0877983015932756E-3</v>
          </cell>
          <cell r="I460">
            <v>5.1470777660147298E-3</v>
          </cell>
          <cell r="J460">
            <v>7.2121033060899122E-3</v>
          </cell>
          <cell r="K460">
            <v>6.9906262320544648E-3</v>
          </cell>
          <cell r="L460">
            <v>0.19921134795579218</v>
          </cell>
          <cell r="M460">
            <v>0.19931323620343996</v>
          </cell>
          <cell r="N460">
            <v>0.22229789446713688</v>
          </cell>
          <cell r="O460">
            <v>0.36867722028881422</v>
          </cell>
        </row>
        <row r="461">
          <cell r="A461" t="str">
            <v>V2G</v>
          </cell>
          <cell r="B461" t="str">
            <v>VAR_fin</v>
          </cell>
          <cell r="C461" t="str">
            <v>T-ELC-TWSTGout_S2</v>
          </cell>
          <cell r="G461">
            <v>2.3933547638642482E-3</v>
          </cell>
          <cell r="H461">
            <v>3.9901279045221885E-3</v>
          </cell>
          <cell r="I461">
            <v>3.671234165191595E-3</v>
          </cell>
          <cell r="J461">
            <v>3.4356386457109534E-3</v>
          </cell>
          <cell r="K461">
            <v>6.9856146464801648E-3</v>
          </cell>
          <cell r="L461">
            <v>6.1459454819115036E-3</v>
          </cell>
          <cell r="M461">
            <v>1.0369221507339814E-2</v>
          </cell>
          <cell r="N461">
            <v>7.9359952887983008E-3</v>
          </cell>
          <cell r="O461">
            <v>1.7066514422528985E-2</v>
          </cell>
        </row>
        <row r="462">
          <cell r="A462" t="str">
            <v>V2G</v>
          </cell>
          <cell r="B462" t="str">
            <v>VAR_fin</v>
          </cell>
          <cell r="C462" t="str">
            <v>T-ELC-TWSTGout_S3</v>
          </cell>
          <cell r="G462">
            <v>2.9289002279827754E-3</v>
          </cell>
          <cell r="H462">
            <v>6.5216377546937938E-3</v>
          </cell>
          <cell r="I462">
            <v>6.167712840156039E-3</v>
          </cell>
          <cell r="J462">
            <v>5.3118976476995861E-3</v>
          </cell>
          <cell r="K462">
            <v>1.1317133855767251E-2</v>
          </cell>
          <cell r="L462">
            <v>8.9345259451289842E-3</v>
          </cell>
          <cell r="M462">
            <v>1.3117398023799392E-2</v>
          </cell>
          <cell r="N462">
            <v>1.2895163658920294E-2</v>
          </cell>
          <cell r="O462">
            <v>2.426718452489076E-2</v>
          </cell>
        </row>
        <row r="463">
          <cell r="A463" t="str">
            <v>V2G</v>
          </cell>
          <cell r="B463" t="str">
            <v>VAR_fin</v>
          </cell>
          <cell r="C463" t="str">
            <v>T-ELC-TWSTGout_S4</v>
          </cell>
          <cell r="G463">
            <v>3.4432556982559722E-3</v>
          </cell>
          <cell r="H463">
            <v>6.7559169391771022E-3</v>
          </cell>
          <cell r="I463">
            <v>7.1430271577880297E-3</v>
          </cell>
          <cell r="J463">
            <v>7.3118967921247599E-3</v>
          </cell>
          <cell r="K463">
            <v>1.36170791804583E-2</v>
          </cell>
          <cell r="L463">
            <v>1.1018254334799008E-2</v>
          </cell>
          <cell r="M463">
            <v>1.7186553814748401E-2</v>
          </cell>
          <cell r="N463">
            <v>1.6652234522355161E-2</v>
          </cell>
          <cell r="O463">
            <v>3.1686462972763854E-2</v>
          </cell>
        </row>
        <row r="464">
          <cell r="A464" t="str">
            <v>V2G</v>
          </cell>
          <cell r="B464" t="str">
            <v>VAR_fin</v>
          </cell>
          <cell r="C464" t="str">
            <v>T-ELC-Bus_u_BatSTGout_S1</v>
          </cell>
          <cell r="G464">
            <v>1.1168179401807373E-4</v>
          </cell>
          <cell r="H464">
            <v>1.7947103017904254E-4</v>
          </cell>
          <cell r="I464">
            <v>1.6109951576928088E-4</v>
          </cell>
          <cell r="J464">
            <v>2.061198778470306E-4</v>
          </cell>
          <cell r="K464">
            <v>4.6153320163391429E-4</v>
          </cell>
          <cell r="L464">
            <v>3.2956400487320272E-4</v>
          </cell>
          <cell r="M464">
            <v>6.6186274778327414E-4</v>
          </cell>
          <cell r="N464">
            <v>4.8521477189937507E-4</v>
          </cell>
          <cell r="O464">
            <v>1.1840538996364502E-3</v>
          </cell>
        </row>
        <row r="465">
          <cell r="A465" t="str">
            <v>V2G</v>
          </cell>
          <cell r="B465" t="str">
            <v>VAR_fin</v>
          </cell>
          <cell r="C465" t="str">
            <v>T-ELC-Bus_u_BatSTGout_S2</v>
          </cell>
          <cell r="G465">
            <v>9.2434632636780977E-5</v>
          </cell>
          <cell r="H465">
            <v>1.5762925475152655E-4</v>
          </cell>
          <cell r="I465">
            <v>1.474844064293403E-4</v>
          </cell>
          <cell r="J465">
            <v>1.86714503100803E-4</v>
          </cell>
          <cell r="K465">
            <v>4.3174625530327174E-4</v>
          </cell>
          <cell r="L465">
            <v>3.1226447868613183E-4</v>
          </cell>
          <cell r="M465">
            <v>6.2681195665094521E-4</v>
          </cell>
          <cell r="N465">
            <v>4.6147395273654445E-4</v>
          </cell>
          <cell r="O465">
            <v>1.1172996445280939E-3</v>
          </cell>
        </row>
        <row r="466">
          <cell r="A466" t="str">
            <v>V2G</v>
          </cell>
          <cell r="B466" t="str">
            <v>VAR_fin</v>
          </cell>
          <cell r="C466" t="str">
            <v>T-ELC-Bus_u_BatSTGout_S3</v>
          </cell>
          <cell r="G466">
            <v>4.4807628038130778E-5</v>
          </cell>
          <cell r="H466">
            <v>6.8233870084503438E-5</v>
          </cell>
          <cell r="I466">
            <v>6.9895080370230986E-5</v>
          </cell>
          <cell r="J466">
            <v>9.4691054795818116E-5</v>
          </cell>
          <cell r="K466">
            <v>2.0930377398930744E-4</v>
          </cell>
          <cell r="L466">
            <v>1.4670585562280569E-4</v>
          </cell>
          <cell r="M466">
            <v>2.3794029355131345E-4</v>
          </cell>
          <cell r="N466">
            <v>1.9951992390273578E-4</v>
          </cell>
          <cell r="O466">
            <v>4.2992504077433898E-4</v>
          </cell>
        </row>
        <row r="467">
          <cell r="A467" t="str">
            <v>V2G</v>
          </cell>
          <cell r="B467" t="str">
            <v>VAR_fin</v>
          </cell>
          <cell r="C467" t="str">
            <v>T-ELC-Bus_u_BatSTGout_S4</v>
          </cell>
          <cell r="G467">
            <v>1.0049596267872105E-4</v>
          </cell>
          <cell r="H467">
            <v>2.2115315541002224E-3</v>
          </cell>
          <cell r="I467">
            <v>1.8179884238527812E-4</v>
          </cell>
          <cell r="J467">
            <v>2.0323144930700559E-4</v>
          </cell>
          <cell r="K467">
            <v>4.5484743893496707E-4</v>
          </cell>
          <cell r="L467">
            <v>3.2962176911082802E-4</v>
          </cell>
          <cell r="M467">
            <v>4.5913568800953736E-4</v>
          </cell>
          <cell r="N467">
            <v>4.6050333236024048E-4</v>
          </cell>
          <cell r="O467">
            <v>8.1493121888357454E-4</v>
          </cell>
        </row>
        <row r="468">
          <cell r="A468" t="str">
            <v>V2G</v>
          </cell>
          <cell r="B468" t="str">
            <v>VAR_fin</v>
          </cell>
          <cell r="C468" t="str">
            <v>T-ELC-LGV_BatSTGout</v>
          </cell>
          <cell r="G468">
            <v>5.2396591356143694E-4</v>
          </cell>
          <cell r="H468">
            <v>5.6007853665412694E-4</v>
          </cell>
          <cell r="I468">
            <v>4.5694432084285492E-4</v>
          </cell>
          <cell r="J468">
            <v>4.933822115361599E-4</v>
          </cell>
          <cell r="K468">
            <v>1.0010263984330508E-3</v>
          </cell>
          <cell r="L468">
            <v>5.9747085966652472E-4</v>
          </cell>
          <cell r="M468">
            <v>1.2436709214987418E-3</v>
          </cell>
          <cell r="N468">
            <v>8.7910072740609386E-4</v>
          </cell>
          <cell r="O468">
            <v>2.0651775631091167E-3</v>
          </cell>
        </row>
        <row r="469">
          <cell r="A469" t="str">
            <v>V2G</v>
          </cell>
          <cell r="B469" t="str">
            <v>VAR_fin</v>
          </cell>
          <cell r="C469" t="str">
            <v>T-ELC-HGV_BatSTGout</v>
          </cell>
          <cell r="G469">
            <v>4.4802291260292971E-4</v>
          </cell>
          <cell r="H469">
            <v>2.1384274134246442E-2</v>
          </cell>
          <cell r="I469">
            <v>3.5521127305836252E-2</v>
          </cell>
          <cell r="J469">
            <v>3.9856744673663937E-2</v>
          </cell>
          <cell r="K469">
            <v>6.343512795384354E-2</v>
          </cell>
          <cell r="L469">
            <v>4.1166128293919552E-2</v>
          </cell>
          <cell r="M469">
            <v>7.0260692049528478E-2</v>
          </cell>
          <cell r="N469">
            <v>5.9772572753916821E-2</v>
          </cell>
          <cell r="O469">
            <v>0.10978309083910646</v>
          </cell>
        </row>
        <row r="470">
          <cell r="A470" t="str">
            <v>V2G</v>
          </cell>
          <cell r="B470" t="str">
            <v>VAR_ncap</v>
          </cell>
          <cell r="C470" t="str">
            <v>-</v>
          </cell>
          <cell r="G470">
            <v>0.10477232255069199</v>
          </cell>
          <cell r="H470">
            <v>1.00783082089586</v>
          </cell>
          <cell r="I470">
            <v>1.37098610316568</v>
          </cell>
          <cell r="J470">
            <v>1.2696378743507399</v>
          </cell>
          <cell r="K470">
            <v>0.87722632960155</v>
          </cell>
          <cell r="L470">
            <v>7.4505494126133299E-5</v>
          </cell>
          <cell r="M470">
            <v>0.35873248890120002</v>
          </cell>
          <cell r="N470">
            <v>0.805327697787657</v>
          </cell>
          <cell r="O470">
            <v>0.27140240023260598</v>
          </cell>
        </row>
        <row r="471">
          <cell r="A471" t="str">
            <v>V2G</v>
          </cell>
          <cell r="B471" t="str">
            <v>VAR_cap</v>
          </cell>
          <cell r="C471" t="str">
            <v>-</v>
          </cell>
          <cell r="G471">
            <v>0.10477232255069199</v>
          </cell>
          <cell r="H471">
            <v>1.1126001773572414</v>
          </cell>
          <cell r="I471">
            <v>2.4636473986383405</v>
          </cell>
          <cell r="J471">
            <v>3.6484466036538699</v>
          </cell>
          <cell r="K471">
            <v>3.5178379701658571</v>
          </cell>
          <cell r="L471">
            <v>2.1893577769098527</v>
          </cell>
          <cell r="M471">
            <v>1.2360185332349636</v>
          </cell>
          <cell r="N471">
            <v>1.3194659793956105</v>
          </cell>
          <cell r="O471">
            <v>1.4354464409633405</v>
          </cell>
        </row>
        <row r="472">
          <cell r="A472" t="str">
            <v>TPSHPELCEXT</v>
          </cell>
          <cell r="B472" t="str">
            <v>VAR_fout</v>
          </cell>
          <cell r="C472" t="str">
            <v>TPSHP</v>
          </cell>
          <cell r="E472">
            <v>1.27743823929703E-5</v>
          </cell>
          <cell r="F472">
            <v>1.8725906662870501E-5</v>
          </cell>
          <cell r="G472">
            <v>9.1380684376629799E-5</v>
          </cell>
          <cell r="H472">
            <v>0.53301291527715</v>
          </cell>
          <cell r="I472">
            <v>4.67840598102116</v>
          </cell>
          <cell r="J472">
            <v>11.338453241149001</v>
          </cell>
          <cell r="K472">
            <v>14.130829318096501</v>
          </cell>
          <cell r="L472">
            <v>14.130913354508399</v>
          </cell>
          <cell r="M472">
            <v>14.1310432340868</v>
          </cell>
          <cell r="N472">
            <v>14.130988005520599</v>
          </cell>
          <cell r="O472">
            <v>14.1309922854525</v>
          </cell>
        </row>
        <row r="473">
          <cell r="A473" t="str">
            <v>TPSHPELCEXT</v>
          </cell>
          <cell r="B473" t="str">
            <v>VAR_fin</v>
          </cell>
          <cell r="C473" t="str">
            <v>TELC</v>
          </cell>
          <cell r="E473">
            <v>5.1772827319527161E-6</v>
          </cell>
          <cell r="F473">
            <v>7.5893542422206448E-6</v>
          </cell>
          <cell r="G473">
            <v>3.7035343447796963E-5</v>
          </cell>
          <cell r="H473">
            <v>0.21602285553082601</v>
          </cell>
          <cell r="I473">
            <v>1.8960940539821354</v>
          </cell>
          <cell r="J473">
            <v>4.5953202563246975</v>
          </cell>
          <cell r="K473">
            <v>5.7270321465413065</v>
          </cell>
          <cell r="L473">
            <v>5.7270662053514041</v>
          </cell>
          <cell r="M473">
            <v>5.7271188437708451</v>
          </cell>
          <cell r="N473">
            <v>5.7270964603872256</v>
          </cell>
          <cell r="O473">
            <v>5.7270981949851345</v>
          </cell>
        </row>
        <row r="474">
          <cell r="A474" t="str">
            <v>TPSHPELCEXT</v>
          </cell>
          <cell r="B474" t="str">
            <v>VAR_ncap</v>
          </cell>
          <cell r="C474" t="str">
            <v>-</v>
          </cell>
          <cell r="D474">
            <v>2.0576964627882199E-6</v>
          </cell>
          <cell r="E474">
            <v>1.1830376411796499E-5</v>
          </cell>
          <cell r="F474">
            <v>4.4141235186873297E-6</v>
          </cell>
          <cell r="G474">
            <v>7.4492698258179593E-5</v>
          </cell>
          <cell r="H474">
            <v>0.53292674677166996</v>
          </cell>
          <cell r="I474">
            <v>4.1452845913661003</v>
          </cell>
          <cell r="J474">
            <v>6.6601612212515402</v>
          </cell>
          <cell r="K474">
            <v>2.7924562007252001</v>
          </cell>
          <cell r="L474">
            <v>0.92039982599251102</v>
          </cell>
          <cell r="M474">
            <v>3.7579027694040201</v>
          </cell>
          <cell r="N474">
            <v>6.6601729713675297</v>
          </cell>
          <cell r="O474">
            <v>2.79248775441379</v>
          </cell>
        </row>
        <row r="475">
          <cell r="A475" t="str">
            <v>TPSHPELCEXT</v>
          </cell>
          <cell r="B475" t="str">
            <v>VAR_cap</v>
          </cell>
          <cell r="C475" t="str">
            <v>-</v>
          </cell>
          <cell r="D475">
            <v>2.0576964627882199E-6</v>
          </cell>
          <cell r="E475">
            <v>1.3382159371548124E-5</v>
          </cell>
          <cell r="F475">
            <v>1.6521818114567831E-5</v>
          </cell>
          <cell r="G475">
            <v>8.958151567154932E-5</v>
          </cell>
          <cell r="H475">
            <v>0.53301271384245252</v>
          </cell>
          <cell r="I475">
            <v>4.6782885866218029</v>
          </cell>
          <cell r="J475">
            <v>11.338418026938754</v>
          </cell>
          <cell r="K475">
            <v>14.130817843259084</v>
          </cell>
          <cell r="L475">
            <v>14.13083196335527</v>
          </cell>
          <cell r="M475">
            <v>14.130902170747657</v>
          </cell>
          <cell r="N475">
            <v>14.130912149853463</v>
          </cell>
          <cell r="O475">
            <v>14.130940310767373</v>
          </cell>
        </row>
        <row r="476">
          <cell r="A476" t="str">
            <v>TFLGV-ICEGSL</v>
          </cell>
          <cell r="B476" t="str">
            <v>VAR_fout</v>
          </cell>
          <cell r="C476" t="str">
            <v>CO2_T</v>
          </cell>
          <cell r="D476">
            <v>26.641625719740119</v>
          </cell>
          <cell r="E476">
            <v>42.59751274331542</v>
          </cell>
          <cell r="F476">
            <v>56.927613476426181</v>
          </cell>
          <cell r="G476">
            <v>100.50907036665612</v>
          </cell>
          <cell r="H476">
            <v>71.789592499478999</v>
          </cell>
          <cell r="I476">
            <v>9.5288971172042304E-3</v>
          </cell>
        </row>
        <row r="477">
          <cell r="A477" t="str">
            <v>TFLGV-ICEGSL</v>
          </cell>
          <cell r="B477" t="str">
            <v>VAR_fout</v>
          </cell>
          <cell r="C477" t="str">
            <v>TFLGV</v>
          </cell>
          <cell r="D477">
            <v>0.12679306055224271</v>
          </cell>
          <cell r="E477">
            <v>0.20273045907390713</v>
          </cell>
          <cell r="F477">
            <v>0.27093040111523625</v>
          </cell>
          <cell r="G477">
            <v>0.47834365586806216</v>
          </cell>
          <cell r="H477">
            <v>0.34166166301416206</v>
          </cell>
          <cell r="I477">
            <v>4.5350011365205615E-5</v>
          </cell>
        </row>
        <row r="478">
          <cell r="A478" t="str">
            <v>TFLGV-ICEGSL</v>
          </cell>
          <cell r="B478" t="str">
            <v>VAR_fin</v>
          </cell>
          <cell r="C478" t="str">
            <v>TGSL</v>
          </cell>
          <cell r="D478">
            <v>0.36099763847886401</v>
          </cell>
          <cell r="E478">
            <v>0.57720206969262022</v>
          </cell>
          <cell r="F478">
            <v>0.77137687637433916</v>
          </cell>
          <cell r="G478">
            <v>1.3619115225834169</v>
          </cell>
          <cell r="H478">
            <v>0.97275870595500002</v>
          </cell>
          <cell r="I478">
            <v>1.2911784711658851E-4</v>
          </cell>
        </row>
        <row r="479">
          <cell r="A479" t="str">
            <v>TFLGV-ICEGSL</v>
          </cell>
          <cell r="B479" t="str">
            <v>VAR_ncap</v>
          </cell>
          <cell r="C479" t="str">
            <v>-</v>
          </cell>
          <cell r="E479">
            <v>2.2113527292931001E-5</v>
          </cell>
          <cell r="F479">
            <v>1.23802423607487E-2</v>
          </cell>
          <cell r="G479">
            <v>2.7483255912494901E-2</v>
          </cell>
        </row>
        <row r="480">
          <cell r="A480" t="str">
            <v>TFLGV-ICEGSL</v>
          </cell>
          <cell r="B480" t="str">
            <v>VAR_cap</v>
          </cell>
          <cell r="C480" t="str">
            <v>-</v>
          </cell>
          <cell r="D480">
            <v>1.2434939164495782E-2</v>
          </cell>
          <cell r="E480">
            <v>1.414411352729293E-2</v>
          </cell>
          <cell r="F480">
            <v>2.6524355888041598E-2</v>
          </cell>
          <cell r="G480">
            <v>4.7582364992109494E-2</v>
          </cell>
          <cell r="H480">
            <v>3.3826190413186491E-2</v>
          </cell>
          <cell r="I480">
            <v>3.5705464961795219E-6</v>
          </cell>
        </row>
        <row r="481">
          <cell r="A481" t="str">
            <v>T_C-ICE-GSL-S2</v>
          </cell>
          <cell r="B481" t="str">
            <v>VAR_fout</v>
          </cell>
          <cell r="C481" t="str">
            <v>CO2_T</v>
          </cell>
          <cell r="D481">
            <v>277.68868894285748</v>
          </cell>
          <cell r="E481">
            <v>391.66751664428676</v>
          </cell>
          <cell r="F481">
            <v>326.27512372033073</v>
          </cell>
          <cell r="G481">
            <v>303.69570050036083</v>
          </cell>
          <cell r="H481">
            <v>12.455768440217001</v>
          </cell>
          <cell r="I481">
            <v>0.12565318167603529</v>
          </cell>
        </row>
        <row r="482">
          <cell r="A482" t="str">
            <v>T_C-ICE-GSL-S2</v>
          </cell>
          <cell r="B482" t="str">
            <v>VAR_fout</v>
          </cell>
          <cell r="C482" t="str">
            <v>TPCAR</v>
          </cell>
          <cell r="D482">
            <v>2.2812659251330336</v>
          </cell>
          <cell r="E482">
            <v>3.2079511076331055</v>
          </cell>
          <cell r="F482">
            <v>2.6979151284038387</v>
          </cell>
          <cell r="G482">
            <v>2.5070708298892339</v>
          </cell>
          <cell r="H482">
            <v>0.10202755700637835</v>
          </cell>
          <cell r="I482">
            <v>8.9248195548842708E-4</v>
          </cell>
        </row>
        <row r="483">
          <cell r="A483" t="str">
            <v>T_C-ICE-GSL-S2</v>
          </cell>
          <cell r="B483" t="str">
            <v>VAR_fin</v>
          </cell>
          <cell r="C483" t="str">
            <v>TGSL</v>
          </cell>
          <cell r="D483">
            <v>3.7627193623693431</v>
          </cell>
          <cell r="E483">
            <v>5.307147922009321</v>
          </cell>
          <cell r="F483">
            <v>4.4210721371318558</v>
          </cell>
          <cell r="G483">
            <v>4.1151178929588177</v>
          </cell>
          <cell r="H483">
            <v>0.16877735013844219</v>
          </cell>
          <cell r="I483">
            <v>1.7026176378866584E-3</v>
          </cell>
        </row>
        <row r="484">
          <cell r="A484" t="str">
            <v>T_C-ICE-GSL-S2</v>
          </cell>
          <cell r="B484" t="str">
            <v>VAR_ncap</v>
          </cell>
          <cell r="C484" t="str">
            <v>-</v>
          </cell>
          <cell r="E484">
            <v>2.54102425973508E-5</v>
          </cell>
          <cell r="F484">
            <v>6.2703554116484901E-4</v>
          </cell>
          <cell r="G484">
            <v>5.4353652234351699E-5</v>
          </cell>
        </row>
        <row r="485">
          <cell r="A485" t="str">
            <v>T_C-ICE-GSL-S2</v>
          </cell>
          <cell r="B485" t="str">
            <v>VAR_cap</v>
          </cell>
          <cell r="C485" t="str">
            <v>-</v>
          </cell>
          <cell r="D485">
            <v>0.2174305532962717</v>
          </cell>
          <cell r="E485">
            <v>0.2433971952622524</v>
          </cell>
          <cell r="F485">
            <v>0.24067079947156864</v>
          </cell>
          <cell r="G485">
            <v>0.19022863502219048</v>
          </cell>
          <cell r="H485">
            <v>1.0673254901817524E-2</v>
          </cell>
          <cell r="I485">
            <v>8.6739147456107435E-5</v>
          </cell>
        </row>
        <row r="486">
          <cell r="A486" t="str">
            <v>T_C-ICE-DSL-S1</v>
          </cell>
          <cell r="B486" t="str">
            <v>VAR_fout</v>
          </cell>
          <cell r="C486" t="str">
            <v>CO2_T</v>
          </cell>
          <cell r="D486">
            <v>0.38128938206508456</v>
          </cell>
          <cell r="E486">
            <v>0.44913859038314663</v>
          </cell>
          <cell r="F486">
            <v>0.3563620586848375</v>
          </cell>
          <cell r="G486">
            <v>0.28093935807957737</v>
          </cell>
          <cell r="H486">
            <v>5.8753794366196641E-2</v>
          </cell>
          <cell r="I486">
            <v>1.8748776392933091E-2</v>
          </cell>
        </row>
        <row r="487">
          <cell r="A487" t="str">
            <v>T_C-ICE-DSL-S1</v>
          </cell>
          <cell r="B487" t="str">
            <v>VAR_fout</v>
          </cell>
          <cell r="C487" t="str">
            <v>TPCAR</v>
          </cell>
          <cell r="D487">
            <v>3.9005753796202097E-3</v>
          </cell>
          <cell r="E487">
            <v>4.7387550638885306E-3</v>
          </cell>
          <cell r="F487">
            <v>3.7849587876755894E-3</v>
          </cell>
          <cell r="G487">
            <v>3.0028661839491076E-3</v>
          </cell>
          <cell r="H487">
            <v>6.0772591137118602E-4</v>
          </cell>
          <cell r="I487">
            <v>1.6733004653671826E-4</v>
          </cell>
        </row>
        <row r="488">
          <cell r="A488" t="str">
            <v>T_C-ICE-DSL-S1</v>
          </cell>
          <cell r="B488" t="str">
            <v>VAR_fin</v>
          </cell>
          <cell r="C488" t="str">
            <v>TDSL</v>
          </cell>
          <cell r="D488">
            <v>5.2017651032071491E-3</v>
          </cell>
          <cell r="E488">
            <v>6.127402324463121E-3</v>
          </cell>
          <cell r="F488">
            <v>4.8616924786471722E-3</v>
          </cell>
          <cell r="G488">
            <v>3.8327333980842761E-3</v>
          </cell>
          <cell r="H488">
            <v>8.0155244701495953E-4</v>
          </cell>
          <cell r="I488">
            <v>2.5578139690222523E-4</v>
          </cell>
        </row>
        <row r="489">
          <cell r="A489" t="str">
            <v>T_C-ICE-DSL-S1</v>
          </cell>
          <cell r="B489" t="str">
            <v>VAR_ncap</v>
          </cell>
          <cell r="C489" t="str">
            <v>-</v>
          </cell>
          <cell r="E489">
            <v>3.80980431349303E-5</v>
          </cell>
          <cell r="F489">
            <v>6.1247679711598195E-5</v>
          </cell>
          <cell r="G489">
            <v>3.9046778957460999E-5</v>
          </cell>
        </row>
        <row r="490">
          <cell r="A490" t="str">
            <v>T_C-ICE-DSL-S1</v>
          </cell>
          <cell r="B490" t="str">
            <v>VAR_cap</v>
          </cell>
          <cell r="C490" t="str">
            <v>-</v>
          </cell>
          <cell r="D490">
            <v>4.4455289707078996E-4</v>
          </cell>
          <cell r="E490">
            <v>5.1055071564857655E-4</v>
          </cell>
          <cell r="F490">
            <v>5.6562309847126924E-4</v>
          </cell>
          <cell r="G490">
            <v>4.4992802273477884E-4</v>
          </cell>
          <cell r="H490">
            <v>8.8095626123450724E-5</v>
          </cell>
          <cell r="I490">
            <v>2.3786958645163772E-5</v>
          </cell>
        </row>
        <row r="491">
          <cell r="A491" t="str">
            <v>T_C-ICE-GSL-S3</v>
          </cell>
          <cell r="B491" t="str">
            <v>VAR_fout</v>
          </cell>
          <cell r="C491" t="str">
            <v>CO2_T</v>
          </cell>
          <cell r="D491">
            <v>278.31732942667901</v>
          </cell>
          <cell r="E491">
            <v>423.68954008081261</v>
          </cell>
          <cell r="F491">
            <v>523.00090649550907</v>
          </cell>
          <cell r="G491">
            <v>429.06504505857185</v>
          </cell>
          <cell r="H491">
            <v>85.38801509704939</v>
          </cell>
          <cell r="I491">
            <v>10.623986706715831</v>
          </cell>
        </row>
        <row r="492">
          <cell r="A492" t="str">
            <v>T_C-ICE-GSL-S3</v>
          </cell>
          <cell r="B492" t="str">
            <v>VAR_fout</v>
          </cell>
          <cell r="C492" t="str">
            <v>TPCAR</v>
          </cell>
          <cell r="D492">
            <v>1.9484823464732071</v>
          </cell>
          <cell r="E492">
            <v>2.9625372073918852</v>
          </cell>
          <cell r="F492">
            <v>3.6085901947415993</v>
          </cell>
          <cell r="G492">
            <v>2.9770731902249823</v>
          </cell>
          <cell r="H492">
            <v>0.56736706686282823</v>
          </cell>
          <cell r="I492">
            <v>6.9406609134327751E-2</v>
          </cell>
        </row>
        <row r="493">
          <cell r="A493" t="str">
            <v>T_C-ICE-GSL-S3</v>
          </cell>
          <cell r="B493" t="str">
            <v>VAR_fin</v>
          </cell>
          <cell r="C493" t="str">
            <v>TGSL</v>
          </cell>
          <cell r="D493">
            <v>3.7712375261067637</v>
          </cell>
          <cell r="E493">
            <v>5.7410506786017965</v>
          </cell>
          <cell r="F493">
            <v>7.086733150345661</v>
          </cell>
          <cell r="G493">
            <v>5.8138894994386394</v>
          </cell>
          <cell r="H493">
            <v>1.1570191747567711</v>
          </cell>
          <cell r="I493">
            <v>0.14395645944059371</v>
          </cell>
        </row>
        <row r="494">
          <cell r="A494" t="str">
            <v>T_C-ICE-GSL-S3</v>
          </cell>
          <cell r="B494" t="str">
            <v>VAR_ncap</v>
          </cell>
          <cell r="C494" t="str">
            <v>-</v>
          </cell>
          <cell r="E494">
            <v>4.7601766248803198E-5</v>
          </cell>
          <cell r="F494">
            <v>4.8214368375985299E-2</v>
          </cell>
          <cell r="G494">
            <v>3.7990502712421699E-5</v>
          </cell>
        </row>
        <row r="495">
          <cell r="A495" t="str">
            <v>T_C-ICE-GSL-S3</v>
          </cell>
          <cell r="B495" t="str">
            <v>VAR_cap</v>
          </cell>
          <cell r="C495" t="str">
            <v>-</v>
          </cell>
          <cell r="D495">
            <v>0.18201225656544576</v>
          </cell>
          <cell r="E495">
            <v>0.20370089486806278</v>
          </cell>
          <cell r="F495">
            <v>0.2481364795368366</v>
          </cell>
          <cell r="G495">
            <v>0.20471171728847051</v>
          </cell>
          <cell r="H495">
            <v>3.9029435697129446E-2</v>
          </cell>
          <cell r="I495">
            <v>4.7891313145650184E-3</v>
          </cell>
        </row>
        <row r="496">
          <cell r="A496" t="str">
            <v>T_C-ICE-DSL-S2</v>
          </cell>
          <cell r="B496" t="str">
            <v>VAR_fout</v>
          </cell>
          <cell r="C496" t="str">
            <v>CO2_T</v>
          </cell>
          <cell r="D496">
            <v>89.563714708482152</v>
          </cell>
          <cell r="E496">
            <v>94.066952102281817</v>
          </cell>
          <cell r="F496">
            <v>81.55885409864274</v>
          </cell>
          <cell r="G496">
            <v>60.803116958797546</v>
          </cell>
          <cell r="H496">
            <v>1.5612231658365416</v>
          </cell>
          <cell r="I496">
            <v>1.991089244240488E-2</v>
          </cell>
        </row>
        <row r="497">
          <cell r="A497" t="str">
            <v>T_C-ICE-DSL-S2</v>
          </cell>
          <cell r="B497" t="str">
            <v>VAR_fout</v>
          </cell>
          <cell r="C497" t="str">
            <v>TPCAR</v>
          </cell>
          <cell r="D497">
            <v>0.8508678837232585</v>
          </cell>
          <cell r="E497">
            <v>0.90313847249119117</v>
          </cell>
          <cell r="F497">
            <v>0.81757206526821635</v>
          </cell>
          <cell r="G497">
            <v>0.63275100643888593</v>
          </cell>
          <cell r="H497">
            <v>1.7550496430983012E-2</v>
          </cell>
          <cell r="I497">
            <v>1.4468989150309653E-4</v>
          </cell>
        </row>
        <row r="498">
          <cell r="A498" t="str">
            <v>T_C-ICE-DSL-S2</v>
          </cell>
          <cell r="B498" t="str">
            <v>VAR_fin</v>
          </cell>
          <cell r="C498" t="str">
            <v>TDSL</v>
          </cell>
          <cell r="D498">
            <v>1.2218787818346817</v>
          </cell>
          <cell r="E498">
            <v>1.2833144897992046</v>
          </cell>
          <cell r="F498">
            <v>1.1126719522325035</v>
          </cell>
          <cell r="G498">
            <v>0.82951046328509648</v>
          </cell>
          <cell r="H498">
            <v>2.1299088210594053E-2</v>
          </cell>
          <cell r="I498">
            <v>2.716356404147998E-4</v>
          </cell>
        </row>
        <row r="499">
          <cell r="A499" t="str">
            <v>T_C-ICE-DSL-S2</v>
          </cell>
          <cell r="B499" t="str">
            <v>VAR_ncap</v>
          </cell>
          <cell r="C499" t="str">
            <v>-</v>
          </cell>
          <cell r="E499">
            <v>1.9302054443945201E-5</v>
          </cell>
          <cell r="F499">
            <v>3.56216007010334E-5</v>
          </cell>
          <cell r="G499">
            <v>2.05890695853636E-5</v>
          </cell>
        </row>
        <row r="500">
          <cell r="A500" t="str">
            <v>T_C-ICE-DSL-S2</v>
          </cell>
          <cell r="B500" t="str">
            <v>VAR_cap</v>
          </cell>
          <cell r="C500" t="str">
            <v>-</v>
          </cell>
          <cell r="D500">
            <v>6.4569380670250323E-2</v>
          </cell>
          <cell r="E500">
            <v>6.8523894046683437E-2</v>
          </cell>
          <cell r="F500">
            <v>6.7937529042589304E-2</v>
          </cell>
          <cell r="G500">
            <v>5.1526257125016753E-2</v>
          </cell>
          <cell r="H500">
            <v>1.8082211374194821E-3</v>
          </cell>
          <cell r="I500">
            <v>1.2873877179307252E-5</v>
          </cell>
        </row>
        <row r="501">
          <cell r="A501" t="str">
            <v>TPRLPH2OFCL</v>
          </cell>
          <cell r="B501" t="str">
            <v>VAR_fout</v>
          </cell>
          <cell r="C501" t="str">
            <v>TPRLP</v>
          </cell>
          <cell r="I501">
            <v>7.6277185767580618E-6</v>
          </cell>
          <cell r="J501">
            <v>9.231681109385965E-6</v>
          </cell>
          <cell r="K501">
            <v>7.2963383148544892E-6</v>
          </cell>
          <cell r="L501">
            <v>7.0761438663535189E-6</v>
          </cell>
          <cell r="M501">
            <v>6.6622129809101424E-6</v>
          </cell>
          <cell r="N501">
            <v>5.6939602244671884E-6</v>
          </cell>
          <cell r="O501">
            <v>1.2362943207429804E-5</v>
          </cell>
        </row>
        <row r="502">
          <cell r="A502" t="str">
            <v>TPRLPH2OFCL</v>
          </cell>
          <cell r="B502" t="str">
            <v>VAR_fin</v>
          </cell>
          <cell r="C502" t="str">
            <v>TH2O</v>
          </cell>
          <cell r="I502">
            <v>4.2513476620373953E-4</v>
          </cell>
          <cell r="J502">
            <v>4.9550162234737499E-4</v>
          </cell>
          <cell r="K502">
            <v>3.7765575010835088E-4</v>
          </cell>
          <cell r="L502">
            <v>3.6625856757241642E-4</v>
          </cell>
          <cell r="M502">
            <v>3.4483365931166945E-4</v>
          </cell>
          <cell r="N502">
            <v>2.9471725773466359E-4</v>
          </cell>
          <cell r="O502">
            <v>6.399013298277902E-4</v>
          </cell>
        </row>
        <row r="503">
          <cell r="A503" t="str">
            <v>TPRLPH2OFCL</v>
          </cell>
          <cell r="B503" t="str">
            <v>VAR_ncap</v>
          </cell>
          <cell r="C503" t="str">
            <v>-</v>
          </cell>
          <cell r="I503">
            <v>1.17697827588509E-7</v>
          </cell>
          <cell r="J503">
            <v>1.5546583599393901E-8</v>
          </cell>
          <cell r="O503">
            <v>2.13918054847661E-7</v>
          </cell>
        </row>
        <row r="504">
          <cell r="A504" t="str">
            <v>TPRLPH2OFCL</v>
          </cell>
          <cell r="B504" t="str">
            <v>VAR_cap</v>
          </cell>
          <cell r="C504" t="str">
            <v>-</v>
          </cell>
          <cell r="I504">
            <v>1.17697827588509E-7</v>
          </cell>
          <cell r="J504">
            <v>1.3324441118790299E-7</v>
          </cell>
          <cell r="K504">
            <v>1.3324441118790299E-7</v>
          </cell>
          <cell r="L504">
            <v>1.3324441118790299E-7</v>
          </cell>
          <cell r="M504">
            <v>1.3324441118790299E-7</v>
          </cell>
          <cell r="N504">
            <v>1.14818819838376E-7</v>
          </cell>
          <cell r="O504">
            <v>2.29464638447055E-7</v>
          </cell>
        </row>
        <row r="505">
          <cell r="A505" t="str">
            <v>T_C-ICE-GSL-S4</v>
          </cell>
          <cell r="B505" t="str">
            <v>VAR_fout</v>
          </cell>
          <cell r="C505" t="str">
            <v>CO2_T</v>
          </cell>
          <cell r="D505">
            <v>287.4032510407107</v>
          </cell>
          <cell r="E505">
            <v>387.81498018473155</v>
          </cell>
          <cell r="F505">
            <v>819.99589547784944</v>
          </cell>
          <cell r="G505">
            <v>688.19662137356136</v>
          </cell>
          <cell r="H505">
            <v>288.81191308153007</v>
          </cell>
          <cell r="I505">
            <v>32.604111544769992</v>
          </cell>
        </row>
        <row r="506">
          <cell r="A506" t="str">
            <v>T_C-ICE-GSL-S4</v>
          </cell>
          <cell r="B506" t="str">
            <v>VAR_fout</v>
          </cell>
          <cell r="C506" t="str">
            <v>TPCAR</v>
          </cell>
          <cell r="D506">
            <v>1.7144887827285471</v>
          </cell>
          <cell r="E506">
            <v>2.2769523484309513</v>
          </cell>
          <cell r="F506">
            <v>4.8218437602174742</v>
          </cell>
          <cell r="G506">
            <v>4.0726439276836572</v>
          </cell>
          <cell r="H506">
            <v>1.6992658551717357</v>
          </cell>
          <cell r="I506">
            <v>0.19193861449964314</v>
          </cell>
        </row>
        <row r="507">
          <cell r="A507" t="str">
            <v>T_C-ICE-GSL-S4</v>
          </cell>
          <cell r="B507" t="str">
            <v>VAR_fin</v>
          </cell>
          <cell r="C507" t="str">
            <v>TGSL</v>
          </cell>
          <cell r="D507">
            <v>3.8943529951315807</v>
          </cell>
          <cell r="E507">
            <v>5.2549455309584143</v>
          </cell>
          <cell r="F507">
            <v>11.111055494279828</v>
          </cell>
          <cell r="G507">
            <v>9.3251574711864826</v>
          </cell>
          <cell r="H507">
            <v>3.9134405566602961</v>
          </cell>
          <cell r="I507">
            <v>0.44179012933292627</v>
          </cell>
        </row>
        <row r="508">
          <cell r="A508" t="str">
            <v>T_C-ICE-GSL-S4</v>
          </cell>
          <cell r="B508" t="str">
            <v>VAR_ncap</v>
          </cell>
          <cell r="C508" t="str">
            <v>-</v>
          </cell>
          <cell r="E508">
            <v>3.3468622525266598E-5</v>
          </cell>
          <cell r="F508">
            <v>0.20617342445154799</v>
          </cell>
          <cell r="G508">
            <v>1.3598895578400901E-4</v>
          </cell>
        </row>
        <row r="509">
          <cell r="A509" t="str">
            <v>T_C-ICE-GSL-S4</v>
          </cell>
          <cell r="B509" t="str">
            <v>VAR_cap</v>
          </cell>
          <cell r="C509" t="str">
            <v>-</v>
          </cell>
          <cell r="D509">
            <v>0.15707546400530337</v>
          </cell>
          <cell r="E509">
            <v>0.17929712796761932</v>
          </cell>
          <cell r="F509">
            <v>0.37982275359219198</v>
          </cell>
          <cell r="G509">
            <v>0.32072742392326303</v>
          </cell>
          <cell r="H509">
            <v>0.13638069084835328</v>
          </cell>
          <cell r="I509">
            <v>2.0467191693906487E-2</v>
          </cell>
        </row>
        <row r="510">
          <cell r="A510" t="str">
            <v>T_C-ICE-DSL-S3</v>
          </cell>
          <cell r="B510" t="str">
            <v>VAR_fout</v>
          </cell>
          <cell r="C510" t="str">
            <v>CO2_T</v>
          </cell>
          <cell r="D510">
            <v>369.63927833751274</v>
          </cell>
          <cell r="E510">
            <v>390.47432129916132</v>
          </cell>
          <cell r="F510">
            <v>386.7628149229655</v>
          </cell>
          <cell r="G510">
            <v>295.37276396922334</v>
          </cell>
          <cell r="H510">
            <v>10.161944988787788</v>
          </cell>
          <cell r="I510">
            <v>1.8234452313223362E-2</v>
          </cell>
        </row>
        <row r="511">
          <cell r="A511" t="str">
            <v>T_C-ICE-DSL-S3</v>
          </cell>
          <cell r="B511" t="str">
            <v>VAR_fout</v>
          </cell>
          <cell r="C511" t="str">
            <v>TPCAR</v>
          </cell>
          <cell r="D511">
            <v>2.6618202326134552</v>
          </cell>
          <cell r="E511">
            <v>2.8362508194371063</v>
          </cell>
          <cell r="F511">
            <v>2.806838714569281</v>
          </cell>
          <cell r="G511">
            <v>2.1809066038733329</v>
          </cell>
          <cell r="H511">
            <v>8.194003587578684E-2</v>
          </cell>
          <cell r="I511">
            <v>1.183655286700898E-4</v>
          </cell>
        </row>
        <row r="512">
          <cell r="A512" t="str">
            <v>T_C-ICE-DSL-S3</v>
          </cell>
          <cell r="B512" t="str">
            <v>VAR_fin</v>
          </cell>
          <cell r="C512" t="str">
            <v>TDSL</v>
          </cell>
          <cell r="D512">
            <v>5.0428278081516096</v>
          </cell>
          <cell r="E512">
            <v>5.3270712319121643</v>
          </cell>
          <cell r="F512">
            <v>5.2764367656611855</v>
          </cell>
          <cell r="G512">
            <v>4.0296420732499634</v>
          </cell>
          <cell r="H512">
            <v>0.13863499302575394</v>
          </cell>
          <cell r="I512">
            <v>2.4876469731546183E-4</v>
          </cell>
        </row>
        <row r="513">
          <cell r="A513" t="str">
            <v>T_C-ICE-DSL-S3</v>
          </cell>
          <cell r="B513" t="str">
            <v>VAR_ncap</v>
          </cell>
          <cell r="C513" t="str">
            <v>-</v>
          </cell>
          <cell r="E513">
            <v>2.0764657280763999E-5</v>
          </cell>
          <cell r="F513">
            <v>2.5764983213391799E-5</v>
          </cell>
          <cell r="G513">
            <v>1.4714493164304001E-5</v>
          </cell>
        </row>
        <row r="514">
          <cell r="A514" t="str">
            <v>T_C-ICE-DSL-S3</v>
          </cell>
          <cell r="B514" t="str">
            <v>VAR_cap</v>
          </cell>
          <cell r="C514" t="str">
            <v>-</v>
          </cell>
          <cell r="D514">
            <v>0.18324121719679176</v>
          </cell>
          <cell r="E514">
            <v>0.19501701185012463</v>
          </cell>
          <cell r="F514">
            <v>0.19300741089312864</v>
          </cell>
          <cell r="G514">
            <v>0.14997153544165964</v>
          </cell>
          <cell r="H514">
            <v>5.6446138003587816E-3</v>
          </cell>
          <cell r="I514">
            <v>9.2308514213275229E-6</v>
          </cell>
        </row>
        <row r="515">
          <cell r="A515" t="str">
            <v>T_C-ICE-DSL-S4</v>
          </cell>
          <cell r="B515" t="str">
            <v>VAR_fout</v>
          </cell>
          <cell r="C515" t="str">
            <v>CO2_T</v>
          </cell>
          <cell r="D515">
            <v>142.03730111345322</v>
          </cell>
          <cell r="E515">
            <v>162.05625459794882</v>
          </cell>
          <cell r="F515">
            <v>159.26531092548947</v>
          </cell>
          <cell r="G515">
            <v>122.59273699010045</v>
          </cell>
          <cell r="H515">
            <v>6.318372855664955</v>
          </cell>
          <cell r="I515">
            <v>1.1869493468269422E-2</v>
          </cell>
        </row>
        <row r="516">
          <cell r="A516" t="str">
            <v>T_C-ICE-DSL-S4</v>
          </cell>
          <cell r="B516" t="str">
            <v>VAR_fout</v>
          </cell>
          <cell r="C516" t="str">
            <v>TPCAR</v>
          </cell>
          <cell r="D516">
            <v>0.90306039013959127</v>
          </cell>
          <cell r="E516">
            <v>1.0075909317365643</v>
          </cell>
          <cell r="F516">
            <v>0.99246224051065346</v>
          </cell>
          <cell r="G516">
            <v>0.77474535749756379</v>
          </cell>
          <cell r="H516">
            <v>3.377623308165234E-2</v>
          </cell>
          <cell r="I516">
            <v>6.8792282759200401E-5</v>
          </cell>
        </row>
        <row r="517">
          <cell r="A517" t="str">
            <v>T_C-ICE-DSL-S4</v>
          </cell>
          <cell r="B517" t="str">
            <v>VAR_fin</v>
          </cell>
          <cell r="C517" t="str">
            <v>TDSL</v>
          </cell>
          <cell r="D517">
            <v>1.9377530847674416</v>
          </cell>
          <cell r="E517">
            <v>2.2108629549515557</v>
          </cell>
          <cell r="F517">
            <v>2.1727873250407868</v>
          </cell>
          <cell r="G517">
            <v>1.6724793586644016</v>
          </cell>
          <cell r="H517">
            <v>8.6198811127761968E-2</v>
          </cell>
          <cell r="I517">
            <v>1.61930333809951E-4</v>
          </cell>
        </row>
        <row r="518">
          <cell r="A518" t="str">
            <v>T_C-ICE-DSL-S4</v>
          </cell>
          <cell r="B518" t="str">
            <v>VAR_ncap</v>
          </cell>
          <cell r="C518" t="str">
            <v>-</v>
          </cell>
          <cell r="E518">
            <v>8.0897836534151003E-6</v>
          </cell>
          <cell r="F518">
            <v>1.2961816325394201E-5</v>
          </cell>
          <cell r="G518">
            <v>1.10180126506532E-5</v>
          </cell>
        </row>
        <row r="519">
          <cell r="A519" t="str">
            <v>T_C-ICE-DSL-S4</v>
          </cell>
          <cell r="B519" t="str">
            <v>VAR_cap</v>
          </cell>
          <cell r="C519" t="str">
            <v>-</v>
          </cell>
          <cell r="D519">
            <v>7.1262116603052705E-2</v>
          </cell>
          <cell r="E519">
            <v>7.9345555788900457E-2</v>
          </cell>
          <cell r="F519">
            <v>7.8221992872613347E-2</v>
          </cell>
          <cell r="G519">
            <v>6.1077736830857411E-2</v>
          </cell>
          <cell r="H519">
            <v>3.383595227094379E-3</v>
          </cell>
          <cell r="I519">
            <v>6.2853834810615044E-6</v>
          </cell>
        </row>
        <row r="520">
          <cell r="A520" t="str">
            <v>TFLGV-ICENGAExt</v>
          </cell>
          <cell r="B520" t="str">
            <v>VAR_fout</v>
          </cell>
          <cell r="C520" t="str">
            <v>CO2_T</v>
          </cell>
          <cell r="D520">
            <v>6.05501499701779</v>
          </cell>
          <cell r="E520">
            <v>1.8281812715592201</v>
          </cell>
          <cell r="F520">
            <v>3.9506546335395698</v>
          </cell>
        </row>
        <row r="521">
          <cell r="A521" t="str">
            <v>TFLGV-ICENGAExt</v>
          </cell>
          <cell r="B521" t="str">
            <v>VAR_fout</v>
          </cell>
          <cell r="C521" t="str">
            <v>TFLGV</v>
          </cell>
          <cell r="D521">
            <v>2.9800900333854866E-2</v>
          </cell>
          <cell r="E521">
            <v>9.0815987478254593E-3</v>
          </cell>
          <cell r="F521">
            <v>1.9896937398456275E-2</v>
          </cell>
        </row>
        <row r="522">
          <cell r="A522" t="str">
            <v>TFLGV-ICENGAExt</v>
          </cell>
          <cell r="B522" t="str">
            <v>VAR_fin</v>
          </cell>
          <cell r="C522" t="str">
            <v>TNGA</v>
          </cell>
          <cell r="D522">
            <v>0.10735842193293946</v>
          </cell>
          <cell r="E522">
            <v>3.2414561552468434E-2</v>
          </cell>
          <cell r="F522">
            <v>7.004706797055972E-2</v>
          </cell>
        </row>
        <row r="523">
          <cell r="A523" t="str">
            <v>TFLGV-ICENGAExt</v>
          </cell>
          <cell r="B523" t="str">
            <v>VAR_cap</v>
          </cell>
          <cell r="C523" t="str">
            <v>-</v>
          </cell>
          <cell r="D523">
            <v>2.0849485574292803E-3</v>
          </cell>
          <cell r="E523">
            <v>1.8069813317300142E-3</v>
          </cell>
          <cell r="F523">
            <v>1.39E-3</v>
          </cell>
        </row>
        <row r="524">
          <cell r="A524" t="str">
            <v>D-TGSL</v>
          </cell>
          <cell r="B524" t="str">
            <v>VAR_fout</v>
          </cell>
          <cell r="C524" t="str">
            <v>CO2</v>
          </cell>
          <cell r="D524">
            <v>5886.3449165501597</v>
          </cell>
          <cell r="E524">
            <v>5605.58072928604</v>
          </cell>
          <cell r="F524">
            <v>5842.11176407327</v>
          </cell>
          <cell r="G524">
            <v>3569.0795517185802</v>
          </cell>
          <cell r="H524">
            <v>1607.0689304605301</v>
          </cell>
          <cell r="I524">
            <v>743.343301931258</v>
          </cell>
          <cell r="J524">
            <v>223.611639507674</v>
          </cell>
          <cell r="K524">
            <v>25.914762259541298</v>
          </cell>
          <cell r="L524">
            <v>16.994411349839201</v>
          </cell>
          <cell r="M524">
            <v>15.335068269571201</v>
          </cell>
          <cell r="N524">
            <v>13.983817164313299</v>
          </cell>
          <cell r="O524">
            <v>11.9268652801576</v>
          </cell>
        </row>
        <row r="525">
          <cell r="A525" t="str">
            <v>D-TGSL</v>
          </cell>
          <cell r="B525" t="str">
            <v>VAR_fout</v>
          </cell>
          <cell r="C525" t="str">
            <v>TGSL</v>
          </cell>
          <cell r="D525">
            <v>83.139723261368829</v>
          </cell>
          <cell r="E525">
            <v>79.174144985033337</v>
          </cell>
          <cell r="F525">
            <v>82.514966800505078</v>
          </cell>
          <cell r="G525">
            <v>50.411749709092398</v>
          </cell>
          <cell r="H525">
            <v>22.763645604014158</v>
          </cell>
          <cell r="I525">
            <v>10.499548803506759</v>
          </cell>
          <cell r="J525">
            <v>7.47521867666077</v>
          </cell>
          <cell r="K525">
            <v>2.3056350894438551</v>
          </cell>
          <cell r="L525">
            <v>1.5113767273533099</v>
          </cell>
          <cell r="M525">
            <v>1.3626971026210204</v>
          </cell>
          <cell r="N525">
            <v>1.2430114117265492</v>
          </cell>
          <cell r="O525">
            <v>1.0577351348874537</v>
          </cell>
        </row>
        <row r="526">
          <cell r="A526" t="str">
            <v>D-TGSL</v>
          </cell>
          <cell r="B526" t="str">
            <v>VAR_fin</v>
          </cell>
          <cell r="C526" t="str">
            <v>GSL</v>
          </cell>
          <cell r="D526">
            <v>79.760771226966966</v>
          </cell>
          <cell r="E526">
            <v>75.956378445610255</v>
          </cell>
          <cell r="F526">
            <v>79.161406017252958</v>
          </cell>
          <cell r="G526">
            <v>48.361511540902185</v>
          </cell>
          <cell r="H526">
            <v>21.776001767757887</v>
          </cell>
          <cell r="I526">
            <v>10.072402465193191</v>
          </cell>
          <cell r="J526">
            <v>3.0299680150091288</v>
          </cell>
          <cell r="K526">
            <v>0.35114854010218538</v>
          </cell>
          <cell r="L526">
            <v>0.23027657655608733</v>
          </cell>
          <cell r="M526">
            <v>0.20779225297521925</v>
          </cell>
          <cell r="N526">
            <v>0.18948261740261882</v>
          </cell>
          <cell r="O526">
            <v>0.16161064065254258</v>
          </cell>
        </row>
        <row r="527">
          <cell r="A527" t="str">
            <v>D-TGSL</v>
          </cell>
          <cell r="B527" t="str">
            <v>VAR_fin</v>
          </cell>
          <cell r="C527" t="str">
            <v>ETH</v>
          </cell>
          <cell r="D527">
            <v>4.6190061487654415</v>
          </cell>
          <cell r="E527">
            <v>4.3986727879200327</v>
          </cell>
          <cell r="F527">
            <v>4.5842963965972761</v>
          </cell>
          <cell r="G527">
            <v>2.8021438150818261</v>
          </cell>
          <cell r="H527">
            <v>1.3271704751284823</v>
          </cell>
          <cell r="I527">
            <v>0.58375027500026389</v>
          </cell>
          <cell r="J527">
            <v>4.5567458024683676</v>
          </cell>
          <cell r="K527">
            <v>1.9888757919964881</v>
          </cell>
          <cell r="L527">
            <v>1.3036427904619985</v>
          </cell>
          <cell r="M527">
            <v>1.1752298878713225</v>
          </cell>
          <cell r="N527">
            <v>1.0720686843769069</v>
          </cell>
          <cell r="O527">
            <v>0.91190093274624096</v>
          </cell>
        </row>
        <row r="528">
          <cell r="A528" t="str">
            <v>T_TW-BEVELC-S1</v>
          </cell>
          <cell r="B528" t="str">
            <v>VAR_fout</v>
          </cell>
          <cell r="C528" t="str">
            <v>TPTWL</v>
          </cell>
          <cell r="D528">
            <v>1.7370228283880112E-2</v>
          </cell>
          <cell r="E528">
            <v>2.3744689332765315E-2</v>
          </cell>
          <cell r="F528">
            <v>2.3943049995965721E-2</v>
          </cell>
          <cell r="G528">
            <v>1.6449067553403609E-2</v>
          </cell>
          <cell r="H528">
            <v>3.1402473202116598E-3</v>
          </cell>
          <cell r="I528">
            <v>5.131813547750514E-3</v>
          </cell>
          <cell r="J528">
            <v>3.932496469097152E-2</v>
          </cell>
          <cell r="K528">
            <v>1.1060472965218091</v>
          </cell>
          <cell r="L528">
            <v>1.5583574022522566</v>
          </cell>
          <cell r="M528">
            <v>1.8129609410639491</v>
          </cell>
          <cell r="N528">
            <v>1.7789170968936308</v>
          </cell>
          <cell r="O528">
            <v>1.7349558267496656</v>
          </cell>
        </row>
        <row r="529">
          <cell r="A529" t="str">
            <v>T_TW-BEVELC-S1</v>
          </cell>
          <cell r="B529" t="str">
            <v>VAR_fin</v>
          </cell>
          <cell r="C529" t="str">
            <v>T-ELC-TWSTGout_S1</v>
          </cell>
          <cell r="D529">
            <v>1.5650367161099197E-3</v>
          </cell>
          <cell r="E529">
            <v>2.1377881980158193E-3</v>
          </cell>
          <cell r="F529">
            <v>2.1553509001838453E-3</v>
          </cell>
          <cell r="G529">
            <v>1.4791910607058045E-3</v>
          </cell>
          <cell r="H529">
            <v>2.7350283976745686E-4</v>
          </cell>
          <cell r="I529">
            <v>4.4323664087153294E-4</v>
          </cell>
          <cell r="J529">
            <v>3.3429093948883822E-3</v>
          </cell>
          <cell r="K529">
            <v>9.2868333650144075E-2</v>
          </cell>
          <cell r="L529">
            <v>0.13081536366795041</v>
          </cell>
          <cell r="M529">
            <v>0.15217239088809045</v>
          </cell>
          <cell r="N529">
            <v>0.1493148923920781</v>
          </cell>
          <cell r="O529">
            <v>0.14562496646330547</v>
          </cell>
        </row>
        <row r="530">
          <cell r="A530" t="str">
            <v>T_TW-BEVELC-S1</v>
          </cell>
          <cell r="B530" t="str">
            <v>VAR_ncap</v>
          </cell>
          <cell r="C530" t="str">
            <v>-</v>
          </cell>
          <cell r="D530">
            <v>7.1722539868200101E-5</v>
          </cell>
          <cell r="E530">
            <v>2.0447477395311799E-4</v>
          </cell>
          <cell r="F530">
            <v>1.0456788720886299E-4</v>
          </cell>
          <cell r="G530">
            <v>1.90819523623668E-4</v>
          </cell>
          <cell r="H530">
            <v>8.8657078828519595E-4</v>
          </cell>
          <cell r="I530">
            <v>8.9252699676739804E-4</v>
          </cell>
          <cell r="J530">
            <v>1.2216952128828401E-2</v>
          </cell>
          <cell r="K530">
            <v>0.39988332316726</v>
          </cell>
          <cell r="L530">
            <v>0.24502905280319501</v>
          </cell>
          <cell r="M530">
            <v>0.34368743513920402</v>
          </cell>
          <cell r="N530">
            <v>0.40653399909827198</v>
          </cell>
          <cell r="O530">
            <v>0.15045507951715101</v>
          </cell>
        </row>
        <row r="531">
          <cell r="A531" t="str">
            <v>T_TW-BEVELC-S1</v>
          </cell>
          <cell r="B531" t="str">
            <v>VAR_cap</v>
          </cell>
          <cell r="C531" t="str">
            <v>-</v>
          </cell>
          <cell r="D531">
            <v>6.0124503961249375E-3</v>
          </cell>
          <cell r="E531">
            <v>8.1709869457473657E-3</v>
          </cell>
          <cell r="F531">
            <v>8.2751774664461906E-3</v>
          </cell>
          <cell r="G531">
            <v>5.720635567037502E-3</v>
          </cell>
          <cell r="H531">
            <v>1.1308541472388697E-3</v>
          </cell>
          <cell r="I531">
            <v>1.8190359781355362E-3</v>
          </cell>
          <cell r="J531">
            <v>1.3569010821485471E-2</v>
          </cell>
          <cell r="K531">
            <v>0.41240484068053018</v>
          </cell>
          <cell r="L531">
            <v>0.65040746072889988</v>
          </cell>
          <cell r="M531">
            <v>0.79359373878214901</v>
          </cell>
          <cell r="N531">
            <v>0.79362113622881236</v>
          </cell>
          <cell r="O531">
            <v>0.78893008334658332</v>
          </cell>
        </row>
        <row r="532">
          <cell r="A532" t="str">
            <v>T_TW-BEVELC-S2</v>
          </cell>
          <cell r="B532" t="str">
            <v>VAR_fout</v>
          </cell>
          <cell r="C532" t="str">
            <v>TPTWL</v>
          </cell>
          <cell r="D532">
            <v>2.2123133825684904E-3</v>
          </cell>
          <cell r="E532">
            <v>2.8636444387340437E-3</v>
          </cell>
          <cell r="F532">
            <v>2.9237621336722641E-3</v>
          </cell>
          <cell r="G532">
            <v>2.5800207185754046E-3</v>
          </cell>
          <cell r="H532">
            <v>9.2415836648848334E-4</v>
          </cell>
          <cell r="I532">
            <v>1.0088395007335786E-3</v>
          </cell>
          <cell r="J532">
            <v>1.4973081062839748E-3</v>
          </cell>
          <cell r="K532">
            <v>2.0037770159417444E-3</v>
          </cell>
          <cell r="L532">
            <v>2.3456069269681256E-3</v>
          </cell>
          <cell r="M532">
            <v>3.1049844686672078E-3</v>
          </cell>
          <cell r="N532">
            <v>2.9572604674135625E-3</v>
          </cell>
          <cell r="O532">
            <v>4.285393332497155E-3</v>
          </cell>
        </row>
        <row r="533">
          <cell r="A533" t="str">
            <v>T_TW-BEVELC-S2</v>
          </cell>
          <cell r="B533" t="str">
            <v>VAR_fin</v>
          </cell>
          <cell r="C533" t="str">
            <v>T-ELC-TWSTGout_S2</v>
          </cell>
          <cell r="D533">
            <v>3.5202558774630053E-4</v>
          </cell>
          <cell r="E533">
            <v>4.5536001019214311E-4</v>
          </cell>
          <cell r="F533">
            <v>4.6464031483391544E-4</v>
          </cell>
          <cell r="G533">
            <v>4.0924064002054796E-4</v>
          </cell>
          <cell r="H533">
            <v>1.4317961094162339E-4</v>
          </cell>
          <cell r="I533">
            <v>1.541177813865033E-4</v>
          </cell>
          <cell r="J533">
            <v>2.2652617963896842E-4</v>
          </cell>
          <cell r="K533">
            <v>2.9938081863974635E-4</v>
          </cell>
          <cell r="L533">
            <v>3.4842554366512499E-4</v>
          </cell>
          <cell r="M533">
            <v>4.6022615957991324E-4</v>
          </cell>
          <cell r="N533">
            <v>4.3833025302682065E-4</v>
          </cell>
          <cell r="O533">
            <v>6.3518839968662024E-4</v>
          </cell>
        </row>
        <row r="534">
          <cell r="A534" t="str">
            <v>T_TW-BEVELC-S2</v>
          </cell>
          <cell r="B534" t="str">
            <v>VAR_ncap</v>
          </cell>
          <cell r="C534" t="str">
            <v>-</v>
          </cell>
          <cell r="D534">
            <v>1.5437630764720299E-5</v>
          </cell>
          <cell r="E534">
            <v>6.8906935407456104E-5</v>
          </cell>
          <cell r="F534">
            <v>5.3738838158626501E-5</v>
          </cell>
          <cell r="G534">
            <v>6.6176949338909796E-5</v>
          </cell>
          <cell r="H534">
            <v>1.8109892488689199E-4</v>
          </cell>
          <cell r="I534">
            <v>1.5691251988723601E-4</v>
          </cell>
          <cell r="J534">
            <v>2.4418303908253298E-4</v>
          </cell>
          <cell r="K534">
            <v>3.8413072082661199E-4</v>
          </cell>
          <cell r="L534">
            <v>3.5627478111891002E-4</v>
          </cell>
          <cell r="M534">
            <v>4.7868439456367898E-4</v>
          </cell>
          <cell r="N534">
            <v>4.9937622802755403E-4</v>
          </cell>
          <cell r="O534">
            <v>7.2130443490659097E-4</v>
          </cell>
        </row>
        <row r="535">
          <cell r="A535" t="str">
            <v>T_TW-BEVELC-S2</v>
          </cell>
          <cell r="B535" t="str">
            <v>VAR_cap</v>
          </cell>
          <cell r="C535" t="str">
            <v>-</v>
          </cell>
          <cell r="D535">
            <v>8.0030600789514166E-4</v>
          </cell>
          <cell r="E535">
            <v>9.8716318461160497E-4</v>
          </cell>
          <cell r="F535">
            <v>1.0407766858646858E-3</v>
          </cell>
          <cell r="G535">
            <v>9.4189156406792012E-4</v>
          </cell>
          <cell r="H535">
            <v>3.4931713907113989E-4</v>
          </cell>
          <cell r="I535">
            <v>3.7860656813333045E-4</v>
          </cell>
          <cell r="J535">
            <v>5.5372367991754566E-4</v>
          </cell>
          <cell r="K535">
            <v>7.8504956763894487E-4</v>
          </cell>
          <cell r="L535">
            <v>9.1892029621122194E-4</v>
          </cell>
          <cell r="M535">
            <v>1.21876782529149E-3</v>
          </cell>
          <cell r="N535">
            <v>1.1626009342299004E-3</v>
          </cell>
          <cell r="O535">
            <v>1.6990716368561593E-3</v>
          </cell>
        </row>
        <row r="536">
          <cell r="A536" t="str">
            <v>TFRLFH2OFCL</v>
          </cell>
          <cell r="B536" t="str">
            <v>VAR_fout</v>
          </cell>
          <cell r="C536" t="str">
            <v>TFRLF</v>
          </cell>
          <cell r="I536">
            <v>1.1867710786510453E-6</v>
          </cell>
          <cell r="J536">
            <v>1.2970811167373131E-6</v>
          </cell>
          <cell r="K536">
            <v>1.8098167050402164E-6</v>
          </cell>
          <cell r="L536">
            <v>1.8441087587486355E-6</v>
          </cell>
          <cell r="M536">
            <v>2.3949668633823182E-6</v>
          </cell>
          <cell r="N536">
            <v>2.2941130847205762E-6</v>
          </cell>
          <cell r="O536">
            <v>7.0028719404299181E-6</v>
          </cell>
        </row>
        <row r="537">
          <cell r="A537" t="str">
            <v>TFRLFH2OFCL</v>
          </cell>
          <cell r="B537" t="str">
            <v>VAR_fin</v>
          </cell>
          <cell r="C537" t="str">
            <v>TH2O</v>
          </cell>
          <cell r="I537">
            <v>1.6264104905861727E-4</v>
          </cell>
          <cell r="J537">
            <v>1.960673843676207E-4</v>
          </cell>
          <cell r="K537">
            <v>3.0498588803540744E-4</v>
          </cell>
          <cell r="L537">
            <v>3.1076470111835347E-4</v>
          </cell>
          <cell r="M537">
            <v>4.0359396264264219E-4</v>
          </cell>
          <cell r="N537">
            <v>3.8659833034395915E-4</v>
          </cell>
          <cell r="O537">
            <v>1.1801068647461709E-3</v>
          </cell>
        </row>
        <row r="538">
          <cell r="A538" t="str">
            <v>TFRLFH2OFCL</v>
          </cell>
          <cell r="B538" t="str">
            <v>VAR_ncap</v>
          </cell>
          <cell r="C538" t="str">
            <v>-</v>
          </cell>
          <cell r="I538">
            <v>1.77208319793384E-7</v>
          </cell>
          <cell r="J538">
            <v>1.22689912520084E-8</v>
          </cell>
          <cell r="K538">
            <v>8.8164374482897495E-8</v>
          </cell>
          <cell r="M538">
            <v>8.8241608437281604E-8</v>
          </cell>
          <cell r="N538">
            <v>1.04602643355585E-8</v>
          </cell>
          <cell r="O538">
            <v>5.1413834840700003E-7</v>
          </cell>
        </row>
        <row r="539">
          <cell r="A539" t="str">
            <v>TFRLFH2OFCL</v>
          </cell>
          <cell r="B539" t="str">
            <v>VAR_cap</v>
          </cell>
          <cell r="C539" t="str">
            <v>-</v>
          </cell>
          <cell r="I539">
            <v>1.77208319793384E-7</v>
          </cell>
          <cell r="J539">
            <v>1.8947731104539201E-7</v>
          </cell>
          <cell r="K539">
            <v>2.7764168552829002E-7</v>
          </cell>
          <cell r="L539">
            <v>2.7764168552829002E-7</v>
          </cell>
          <cell r="M539">
            <v>3.65883293965571E-7</v>
          </cell>
          <cell r="N539">
            <v>3.4860160119666403E-7</v>
          </cell>
          <cell r="O539">
            <v>7.1327358691474605E-7</v>
          </cell>
        </row>
        <row r="540">
          <cell r="A540" t="str">
            <v>T_TW-BEVELC-S3</v>
          </cell>
          <cell r="B540" t="str">
            <v>VAR_fout</v>
          </cell>
          <cell r="C540" t="str">
            <v>TPTWL</v>
          </cell>
          <cell r="D540">
            <v>3.3585368307353767E-4</v>
          </cell>
          <cell r="E540">
            <v>6.2686358592877866E-4</v>
          </cell>
          <cell r="F540">
            <v>7.2869271480637844E-4</v>
          </cell>
          <cell r="G540">
            <v>8.1477308597616897E-4</v>
          </cell>
          <cell r="H540">
            <v>1.0644996372787189E-3</v>
          </cell>
          <cell r="I540">
            <v>1.0375151385133665E-3</v>
          </cell>
          <cell r="J540">
            <v>9.7374309027176576E-4</v>
          </cell>
          <cell r="K540">
            <v>1.2813789228876297E-3</v>
          </cell>
          <cell r="L540">
            <v>1.5253438514505114E-3</v>
          </cell>
          <cell r="M540">
            <v>1.8398887025141849E-3</v>
          </cell>
          <cell r="N540">
            <v>2.1196513280287402E-3</v>
          </cell>
          <cell r="O540">
            <v>2.6256607886557949E-3</v>
          </cell>
        </row>
        <row r="541">
          <cell r="A541" t="str">
            <v>T_TW-BEVELC-S3</v>
          </cell>
          <cell r="B541" t="str">
            <v>VAR_fin</v>
          </cell>
          <cell r="C541" t="str">
            <v>T-ELC-TWSTGout_S3</v>
          </cell>
          <cell r="D541">
            <v>8.2112938498833825E-5</v>
          </cell>
          <cell r="E541">
            <v>1.5297477896683678E-4</v>
          </cell>
          <cell r="F541">
            <v>1.7743131938260796E-4</v>
          </cell>
          <cell r="G541">
            <v>1.9768527953184612E-4</v>
          </cell>
          <cell r="H541">
            <v>2.5603961705343082E-4</v>
          </cell>
          <cell r="I541">
            <v>2.4576914843971431E-4</v>
          </cell>
          <cell r="J541">
            <v>2.2545577565629332E-4</v>
          </cell>
          <cell r="K541">
            <v>2.9340007149552475E-4</v>
          </cell>
          <cell r="L541">
            <v>3.4659059638648721E-4</v>
          </cell>
          <cell r="M541">
            <v>4.1539908295372397E-4</v>
          </cell>
          <cell r="N541">
            <v>4.7750736595874221E-4</v>
          </cell>
          <cell r="O541">
            <v>5.9149934261036271E-4</v>
          </cell>
        </row>
        <row r="542">
          <cell r="A542" t="str">
            <v>T_TW-BEVELC-S3</v>
          </cell>
          <cell r="B542" t="str">
            <v>VAR_ncap</v>
          </cell>
          <cell r="C542" t="str">
            <v>-</v>
          </cell>
          <cell r="D542">
            <v>1.8244390411244999E-5</v>
          </cell>
          <cell r="E542">
            <v>3.9454970051539697E-5</v>
          </cell>
          <cell r="F542">
            <v>4.3471449034320697E-5</v>
          </cell>
          <cell r="G542">
            <v>4.18489958124158E-5</v>
          </cell>
          <cell r="H542">
            <v>9.8894349227388306E-5</v>
          </cell>
          <cell r="I542">
            <v>1.06792994824447E-4</v>
          </cell>
          <cell r="J542">
            <v>1.25350054670006E-4</v>
          </cell>
          <cell r="K542">
            <v>1.69415847654557E-4</v>
          </cell>
          <cell r="L542">
            <v>1.7926367589426201E-4</v>
          </cell>
          <cell r="M542">
            <v>2.4579483682884501E-4</v>
          </cell>
          <cell r="N542">
            <v>2.3649786469694399E-4</v>
          </cell>
          <cell r="O542">
            <v>3.73149694654351E-4</v>
          </cell>
        </row>
        <row r="543">
          <cell r="A543" t="str">
            <v>T_TW-BEVELC-S3</v>
          </cell>
          <cell r="B543" t="str">
            <v>VAR_cap</v>
          </cell>
          <cell r="C543" t="str">
            <v>-</v>
          </cell>
          <cell r="D543">
            <v>1.2522854737931648E-4</v>
          </cell>
          <cell r="E543">
            <v>2.1960890456718709E-4</v>
          </cell>
          <cell r="F543">
            <v>2.6307007633721391E-4</v>
          </cell>
          <cell r="G543">
            <v>3.0473336338932293E-4</v>
          </cell>
          <cell r="H543">
            <v>4.0297115525923647E-4</v>
          </cell>
          <cell r="I543">
            <v>3.9414517641209439E-4</v>
          </cell>
          <cell r="J543">
            <v>3.6720507703968952E-4</v>
          </cell>
          <cell r="K543">
            <v>5.0025117105298314E-4</v>
          </cell>
          <cell r="L543">
            <v>5.9644220578907641E-4</v>
          </cell>
          <cell r="M543">
            <v>7.1956920818606852E-4</v>
          </cell>
          <cell r="N543">
            <v>8.3073338334549072E-4</v>
          </cell>
          <cell r="O543">
            <v>1.0344463819875031E-3</v>
          </cell>
        </row>
        <row r="544">
          <cell r="A544" t="str">
            <v>T_TW-BEVELC-S4</v>
          </cell>
          <cell r="B544" t="str">
            <v>VAR_fout</v>
          </cell>
          <cell r="C544" t="str">
            <v>TPTWL</v>
          </cell>
          <cell r="D544">
            <v>1.4598803679674095E-4</v>
          </cell>
          <cell r="E544">
            <v>2.977746794525694E-4</v>
          </cell>
          <cell r="F544">
            <v>3.8599260005612565E-4</v>
          </cell>
          <cell r="G544">
            <v>4.6882157989944272E-4</v>
          </cell>
          <cell r="H544">
            <v>6.1674401027069111E-4</v>
          </cell>
          <cell r="I544">
            <v>7.9869445535162475E-4</v>
          </cell>
          <cell r="J544">
            <v>8.8090607409087654E-4</v>
          </cell>
          <cell r="K544">
            <v>9.7416640340649327E-4</v>
          </cell>
          <cell r="L544">
            <v>1.1605648782587958E-3</v>
          </cell>
          <cell r="M544">
            <v>1.3940453047542778E-3</v>
          </cell>
          <cell r="N544">
            <v>1.5549353875015349E-3</v>
          </cell>
          <cell r="O544">
            <v>1.9556570743215302E-3</v>
          </cell>
        </row>
        <row r="545">
          <cell r="A545" t="str">
            <v>T_TW-BEVELC-S4</v>
          </cell>
          <cell r="B545" t="str">
            <v>VAR_fin</v>
          </cell>
          <cell r="C545" t="str">
            <v>T-ELC-TWSTGout_S4</v>
          </cell>
          <cell r="D545">
            <v>3.8774492170551267E-5</v>
          </cell>
          <cell r="E545">
            <v>7.8869624543436275E-5</v>
          </cell>
          <cell r="F545">
            <v>1.0188363332015343E-4</v>
          </cell>
          <cell r="G545">
            <v>1.2305194317749745E-4</v>
          </cell>
          <cell r="H545">
            <v>1.60462169629666E-4</v>
          </cell>
          <cell r="I545">
            <v>2.0585386737069104E-4</v>
          </cell>
          <cell r="J545">
            <v>2.2294795818830383E-4</v>
          </cell>
          <cell r="K545">
            <v>2.4124296075031526E-4</v>
          </cell>
          <cell r="L545">
            <v>2.8505825023547078E-4</v>
          </cell>
          <cell r="M545">
            <v>3.4010735960495473E-4</v>
          </cell>
          <cell r="N545">
            <v>3.777554974417645E-4</v>
          </cell>
          <cell r="O545">
            <v>4.7424150520196368E-4</v>
          </cell>
        </row>
        <row r="546">
          <cell r="A546" t="str">
            <v>T_TW-BEVELC-S4</v>
          </cell>
          <cell r="B546" t="str">
            <v>VAR_ncap</v>
          </cell>
          <cell r="C546" t="str">
            <v>-</v>
          </cell>
          <cell r="D546">
            <v>4.1622160792202702E-5</v>
          </cell>
          <cell r="E546">
            <v>3.5883095322011198E-5</v>
          </cell>
          <cell r="F546">
            <v>3.4366623765272401E-5</v>
          </cell>
          <cell r="G546">
            <v>3.6710372973629302E-5</v>
          </cell>
          <cell r="H546">
            <v>5.7527709352945401E-5</v>
          </cell>
          <cell r="I546">
            <v>6.9187644001989703E-5</v>
          </cell>
          <cell r="J546">
            <v>9.2642881526993097E-5</v>
          </cell>
          <cell r="K546">
            <v>1.2190255189234E-4</v>
          </cell>
          <cell r="L546">
            <v>1.1073599528659599E-4</v>
          </cell>
          <cell r="M546">
            <v>1.4827811577721299E-4</v>
          </cell>
          <cell r="N546">
            <v>1.47404523702913E-4</v>
          </cell>
          <cell r="O546">
            <v>2.3715577434043199E-4</v>
          </cell>
        </row>
        <row r="547">
          <cell r="A547" t="str">
            <v>T_TW-BEVELC-S4</v>
          </cell>
          <cell r="B547" t="str">
            <v>VAR_cap</v>
          </cell>
          <cell r="C547" t="str">
            <v>-</v>
          </cell>
          <cell r="D547">
            <v>5.46221607922027E-5</v>
          </cell>
          <cell r="E547">
            <v>1.0447017895841713E-4</v>
          </cell>
          <cell r="F547">
            <v>1.3881746284916284E-4</v>
          </cell>
          <cell r="G547">
            <v>1.7534756940487537E-4</v>
          </cell>
          <cell r="H547">
            <v>2.327672537230054E-4</v>
          </cell>
          <cell r="I547">
            <v>3.0174873781949009E-4</v>
          </cell>
          <cell r="J547">
            <v>3.337765178805061E-4</v>
          </cell>
          <cell r="K547">
            <v>3.7779065967662558E-4</v>
          </cell>
          <cell r="L547">
            <v>4.5177204221062895E-4</v>
          </cell>
          <cell r="M547">
            <v>5.424580457149879E-4</v>
          </cell>
          <cell r="N547">
            <v>6.0619595202064398E-4</v>
          </cell>
          <cell r="O547">
            <v>7.6529002138819337E-4</v>
          </cell>
        </row>
        <row r="548">
          <cell r="A548" t="str">
            <v>T_B_u-BeVELCEXT</v>
          </cell>
          <cell r="B548" t="str">
            <v>VAR_fout</v>
          </cell>
          <cell r="C548" t="str">
            <v>TPBSu</v>
          </cell>
          <cell r="D548">
            <v>1.9955076712016989E-3</v>
          </cell>
          <cell r="E548">
            <v>1.6050879541696433E-3</v>
          </cell>
          <cell r="F548">
            <v>1.0038804580881793E-3</v>
          </cell>
        </row>
        <row r="549">
          <cell r="A549" t="str">
            <v>T_B_u-BeVELCEXT</v>
          </cell>
          <cell r="B549" t="str">
            <v>VAR_fin</v>
          </cell>
          <cell r="C549" t="str">
            <v>TELC</v>
          </cell>
          <cell r="D549">
            <v>4.7618614621566379E-4</v>
          </cell>
          <cell r="E549">
            <v>4.7575771933000506E-4</v>
          </cell>
          <cell r="F549">
            <v>4.6725354311851191E-4</v>
          </cell>
        </row>
        <row r="550">
          <cell r="A550" t="str">
            <v>T_B_u-BeVELCEXT</v>
          </cell>
          <cell r="B550" t="str">
            <v>VAR_cap</v>
          </cell>
          <cell r="C550" t="str">
            <v>-</v>
          </cell>
          <cell r="D550">
            <v>3.7786951130867053E-5</v>
          </cell>
          <cell r="E550">
            <v>3.02316440049444E-5</v>
          </cell>
          <cell r="F550">
            <v>1.8894777503090199E-5</v>
          </cell>
        </row>
        <row r="551">
          <cell r="A551" t="str">
            <v>T_B_u-HYBDSL-S1</v>
          </cell>
          <cell r="B551" t="str">
            <v>VAR_fout</v>
          </cell>
          <cell r="C551" t="str">
            <v>CO2_T</v>
          </cell>
          <cell r="E551">
            <v>4.1205221949742796</v>
          </cell>
          <cell r="F551">
            <v>4.1454440221668287</v>
          </cell>
        </row>
        <row r="552">
          <cell r="A552" t="str">
            <v>T_B_u-HYBDSL-S1</v>
          </cell>
          <cell r="B552" t="str">
            <v>VAR_fout</v>
          </cell>
          <cell r="C552" t="str">
            <v>TPBSu</v>
          </cell>
          <cell r="E552">
            <v>9.1356249188982736E-3</v>
          </cell>
          <cell r="F552">
            <v>9.1937590309719326E-3</v>
          </cell>
        </row>
        <row r="553">
          <cell r="A553" t="str">
            <v>T_B_u-HYBDSL-S1</v>
          </cell>
          <cell r="B553" t="str">
            <v>VAR_fin</v>
          </cell>
          <cell r="C553" t="str">
            <v>TDSL</v>
          </cell>
          <cell r="E553">
            <v>5.6214491063769148E-2</v>
          </cell>
          <cell r="F553">
            <v>5.6554488706232448E-2</v>
          </cell>
        </row>
        <row r="554">
          <cell r="A554" t="str">
            <v>T_B_u-HYBDSL-S1</v>
          </cell>
          <cell r="B554" t="str">
            <v>VAR_ncap</v>
          </cell>
          <cell r="C554" t="str">
            <v>-</v>
          </cell>
          <cell r="E554">
            <v>1.72379449245078E-4</v>
          </cell>
          <cell r="F554">
            <v>1.2157750316599399E-6</v>
          </cell>
        </row>
        <row r="555">
          <cell r="A555" t="str">
            <v>T_B_u-HYBDSL-S1</v>
          </cell>
          <cell r="B555" t="str">
            <v>VAR_cap</v>
          </cell>
          <cell r="C555" t="str">
            <v>-</v>
          </cell>
          <cell r="E555">
            <v>1.72379449245078E-4</v>
          </cell>
          <cell r="F555">
            <v>1.7359522427673799E-4</v>
          </cell>
          <cell r="G555">
            <v>1.2519599439997971E-9</v>
          </cell>
          <cell r="H555">
            <v>7.0185193530499436E-10</v>
          </cell>
        </row>
        <row r="556">
          <cell r="A556" t="str">
            <v>T_B_u-HYBDSL-S2</v>
          </cell>
          <cell r="B556" t="str">
            <v>VAR_fout</v>
          </cell>
          <cell r="C556" t="str">
            <v>CO2_T</v>
          </cell>
          <cell r="E556">
            <v>2.9467924668219299E-2</v>
          </cell>
          <cell r="F556">
            <v>4.40929831787506E-2</v>
          </cell>
        </row>
        <row r="557">
          <cell r="A557" t="str">
            <v>T_B_u-HYBDSL-S2</v>
          </cell>
          <cell r="B557" t="str">
            <v>VAR_fout</v>
          </cell>
          <cell r="C557" t="str">
            <v>TPBSu</v>
          </cell>
          <cell r="E557">
            <v>4.6832666875164643E-5</v>
          </cell>
          <cell r="F557">
            <v>7.1217251402531909E-5</v>
          </cell>
        </row>
        <row r="558">
          <cell r="A558" t="str">
            <v>T_B_u-HYBDSL-S2</v>
          </cell>
          <cell r="B558" t="str">
            <v>VAR_fin</v>
          </cell>
          <cell r="C558" t="str">
            <v>TDSL</v>
          </cell>
          <cell r="E558">
            <v>4.0201807187202339E-4</v>
          </cell>
          <cell r="F558">
            <v>6.0154138033766287E-4</v>
          </cell>
        </row>
        <row r="559">
          <cell r="A559" t="str">
            <v>T_B_u-HYBDSL-S2</v>
          </cell>
          <cell r="B559" t="str">
            <v>VAR_ncap</v>
          </cell>
          <cell r="C559" t="str">
            <v>-</v>
          </cell>
          <cell r="E559">
            <v>9.18779514129768E-7</v>
          </cell>
          <cell r="F559">
            <v>4.6944503555012E-7</v>
          </cell>
        </row>
        <row r="560">
          <cell r="A560" t="str">
            <v>T_B_u-HYBDSL-S2</v>
          </cell>
          <cell r="B560" t="str">
            <v>VAR_cap</v>
          </cell>
          <cell r="C560" t="str">
            <v>-</v>
          </cell>
          <cell r="E560">
            <v>9.18779514129768E-7</v>
          </cell>
          <cell r="F560">
            <v>1.38822454967989E-6</v>
          </cell>
          <cell r="G560">
            <v>5.9066380815800311E-9</v>
          </cell>
          <cell r="H560">
            <v>3.9856396274589861E-9</v>
          </cell>
        </row>
        <row r="561">
          <cell r="A561" t="str">
            <v>T_B_u-HYBDSL-S3</v>
          </cell>
          <cell r="B561" t="str">
            <v>VAR_fout</v>
          </cell>
          <cell r="C561" t="str">
            <v>CO2_T</v>
          </cell>
          <cell r="E561">
            <v>3.2617362068690398E-2</v>
          </cell>
          <cell r="F561">
            <v>4.7302438675751901E-2</v>
          </cell>
          <cell r="I561">
            <v>1.5934589706571301E-5</v>
          </cell>
          <cell r="J561">
            <v>3.1499567735821931E-4</v>
          </cell>
        </row>
        <row r="562">
          <cell r="A562" t="str">
            <v>T_B_u-HYBDSL-S3</v>
          </cell>
          <cell r="B562" t="str">
            <v>VAR_fout</v>
          </cell>
          <cell r="C562" t="str">
            <v>TPBSu</v>
          </cell>
          <cell r="E562">
            <v>3.4813728976642769E-5</v>
          </cell>
          <cell r="F562">
            <v>5.1255714305420914E-5</v>
          </cell>
          <cell r="I562">
            <v>2.0385220723740298E-8</v>
          </cell>
          <cell r="J562">
            <v>4.1994849330447948E-7</v>
          </cell>
        </row>
        <row r="563">
          <cell r="A563" t="str">
            <v>T_B_u-HYBDSL-S3</v>
          </cell>
          <cell r="B563" t="str">
            <v>VAR_fin</v>
          </cell>
          <cell r="C563" t="str">
            <v>TDSL</v>
          </cell>
          <cell r="E563">
            <v>4.4498447569836822E-4</v>
          </cell>
          <cell r="F563">
            <v>6.4532658493522308E-4</v>
          </cell>
          <cell r="I563">
            <v>2.17388672668094E-7</v>
          </cell>
          <cell r="J563">
            <v>4.2973489407669727E-6</v>
          </cell>
        </row>
        <row r="564">
          <cell r="A564" t="str">
            <v>T_B_u-HYBDSL-S3</v>
          </cell>
          <cell r="B564" t="str">
            <v>VAR_ncap</v>
          </cell>
          <cell r="C564" t="str">
            <v>-</v>
          </cell>
          <cell r="E564">
            <v>6.7708359938663502E-7</v>
          </cell>
          <cell r="F564">
            <v>3.0891982405374402E-7</v>
          </cell>
        </row>
        <row r="565">
          <cell r="A565" t="str">
            <v>T_B_u-HYBDSL-S3</v>
          </cell>
          <cell r="B565" t="str">
            <v>VAR_cap</v>
          </cell>
          <cell r="C565" t="str">
            <v>-</v>
          </cell>
          <cell r="E565">
            <v>6.7708359938663502E-7</v>
          </cell>
          <cell r="F565">
            <v>9.8600342344037898E-7</v>
          </cell>
          <cell r="G565">
            <v>-3.8910327583049244E-9</v>
          </cell>
          <cell r="I565">
            <v>-1.6532076281836399E-8</v>
          </cell>
          <cell r="J565">
            <v>-1.9010169600639501E-8</v>
          </cell>
        </row>
        <row r="566">
          <cell r="A566" t="str">
            <v>T_C-HY-GSL-S1</v>
          </cell>
          <cell r="B566" t="str">
            <v>VAR_fout</v>
          </cell>
          <cell r="C566" t="str">
            <v>CO2_T</v>
          </cell>
          <cell r="D566">
            <v>3.3913387356704496</v>
          </cell>
          <cell r="E566">
            <v>3.9767448678290513</v>
          </cell>
          <cell r="F566">
            <v>2.8593877806803474</v>
          </cell>
          <cell r="G566">
            <v>2.2227890611608085</v>
          </cell>
          <cell r="H566">
            <v>0.2143202635526327</v>
          </cell>
          <cell r="I566">
            <v>2.3409351139951698E-2</v>
          </cell>
        </row>
        <row r="567">
          <cell r="A567" t="str">
            <v>T_C-HY-GSL-S1</v>
          </cell>
          <cell r="B567" t="str">
            <v>VAR_fout</v>
          </cell>
          <cell r="C567" t="str">
            <v>TPCAR</v>
          </cell>
          <cell r="D567">
            <v>5.2124080324075089E-2</v>
          </cell>
          <cell r="E567">
            <v>6.2523862625823087E-2</v>
          </cell>
          <cell r="F567">
            <v>4.4845561778001239E-2</v>
          </cell>
          <cell r="G567">
            <v>3.6104262424803642E-2</v>
          </cell>
          <cell r="H567">
            <v>3.6938307995373278E-3</v>
          </cell>
          <cell r="I567">
            <v>3.1911330503254061E-4</v>
          </cell>
        </row>
        <row r="568">
          <cell r="A568" t="str">
            <v>T_C-HY-GSL-S1</v>
          </cell>
          <cell r="B568" t="str">
            <v>VAR_fin</v>
          </cell>
          <cell r="C568" t="str">
            <v>TGSL</v>
          </cell>
          <cell r="D568">
            <v>4.5953099399328588E-2</v>
          </cell>
          <cell r="E568">
            <v>5.3885431813401601E-2</v>
          </cell>
          <cell r="F568">
            <v>3.8745091879137612E-2</v>
          </cell>
          <cell r="G568">
            <v>3.0119092969658718E-2</v>
          </cell>
          <cell r="H568">
            <v>2.9040686118242919E-3</v>
          </cell>
          <cell r="I568">
            <v>3.1719987994514593E-4</v>
          </cell>
        </row>
        <row r="569">
          <cell r="A569" t="str">
            <v>T_C-HY-GSL-S1</v>
          </cell>
          <cell r="B569" t="str">
            <v>VAR_ncap</v>
          </cell>
          <cell r="C569" t="str">
            <v>-</v>
          </cell>
          <cell r="E569">
            <v>1.23492243863798E-4</v>
          </cell>
          <cell r="F569">
            <v>2.3744785974680899E-4</v>
          </cell>
          <cell r="G569">
            <v>5.0289366793518402E-5</v>
          </cell>
        </row>
        <row r="570">
          <cell r="A570" t="str">
            <v>T_C-HY-GSL-S1</v>
          </cell>
          <cell r="B570" t="str">
            <v>VAR_cap</v>
          </cell>
          <cell r="C570" t="str">
            <v>-</v>
          </cell>
          <cell r="D570">
            <v>5.6686950306912773E-3</v>
          </cell>
          <cell r="E570">
            <v>6.6816007970793108E-3</v>
          </cell>
          <cell r="F570">
            <v>6.8014887600996027E-3</v>
          </cell>
          <cell r="G570">
            <v>5.4773368371430894E-3</v>
          </cell>
          <cell r="H570">
            <v>5.5493538379682808E-4</v>
          </cell>
          <cell r="I570">
            <v>4.6328083989819244E-5</v>
          </cell>
        </row>
        <row r="571">
          <cell r="A571" t="str">
            <v>T_B_u-HYBDSL-S4</v>
          </cell>
          <cell r="B571" t="str">
            <v>VAR_fout</v>
          </cell>
          <cell r="C571" t="str">
            <v>CO2_T</v>
          </cell>
          <cell r="E571">
            <v>9.9508826508945807E-4</v>
          </cell>
          <cell r="F571">
            <v>2.1222574967339628E-3</v>
          </cell>
        </row>
        <row r="572">
          <cell r="A572" t="str">
            <v>T_B_u-HYBDSL-S4</v>
          </cell>
          <cell r="B572" t="str">
            <v>VAR_fout</v>
          </cell>
          <cell r="C572" t="str">
            <v>TPBSu</v>
          </cell>
          <cell r="E572">
            <v>7.1613013290451456E-7</v>
          </cell>
          <cell r="F572">
            <v>1.5593740493360447E-6</v>
          </cell>
        </row>
        <row r="573">
          <cell r="A573" t="str">
            <v>T_B_u-HYBDSL-S4</v>
          </cell>
          <cell r="B573" t="str">
            <v>VAR_fin</v>
          </cell>
          <cell r="C573" t="str">
            <v>TDSL</v>
          </cell>
          <cell r="E573">
            <v>1.357555614037461E-5</v>
          </cell>
          <cell r="F573">
            <v>2.8953035426111414E-5</v>
          </cell>
        </row>
        <row r="574">
          <cell r="A574" t="str">
            <v>T_B_u-HYBDSL-S4</v>
          </cell>
          <cell r="B574" t="str">
            <v>VAR_ncap</v>
          </cell>
          <cell r="C574" t="str">
            <v>-</v>
          </cell>
          <cell r="E574">
            <v>2.8420718023299299E-8</v>
          </cell>
          <cell r="F574">
            <v>2.3536430946199301E-8</v>
          </cell>
        </row>
        <row r="575">
          <cell r="A575" t="str">
            <v>T_B_u-HYBDSL-S4</v>
          </cell>
          <cell r="B575" t="str">
            <v>VAR_cap</v>
          </cell>
          <cell r="C575" t="str">
            <v>-</v>
          </cell>
          <cell r="E575">
            <v>2.8420718023299299E-8</v>
          </cell>
          <cell r="F575">
            <v>5.1957148969498599E-8</v>
          </cell>
          <cell r="G575">
            <v>2.0547553832005993E-9</v>
          </cell>
          <cell r="I575">
            <v>-1.32649076205386E-8</v>
          </cell>
          <cell r="J575">
            <v>-1.17556977312526E-8</v>
          </cell>
        </row>
        <row r="576">
          <cell r="A576" t="str">
            <v>TFRLFDSLEXT</v>
          </cell>
          <cell r="B576" t="str">
            <v>VAR_fout</v>
          </cell>
          <cell r="C576" t="str">
            <v>CO2_T</v>
          </cell>
          <cell r="D576">
            <v>29.033435354591301</v>
          </cell>
          <cell r="E576">
            <v>2.42601046050957E-2</v>
          </cell>
          <cell r="F576">
            <v>2.6042634641879898E-2</v>
          </cell>
          <cell r="G576">
            <v>2.7167426930054101E-2</v>
          </cell>
          <cell r="H576">
            <v>2.6387014713168299E-2</v>
          </cell>
          <cell r="I576">
            <v>2.6291264109795501E-2</v>
          </cell>
          <cell r="J576">
            <v>2.4725272452697102E-2</v>
          </cell>
          <cell r="K576">
            <v>6.1698962280359601E-3</v>
          </cell>
          <cell r="M576">
            <v>8.2256519468843908E-3</v>
          </cell>
          <cell r="N576">
            <v>8.23659140819504E-3</v>
          </cell>
          <cell r="O576">
            <v>3.8702593592974698E-2</v>
          </cell>
        </row>
        <row r="577">
          <cell r="A577" t="str">
            <v>TFRLFDSLEXT</v>
          </cell>
          <cell r="B577" t="str">
            <v>VAR_fout</v>
          </cell>
          <cell r="C577" t="str">
            <v>TFRLF</v>
          </cell>
          <cell r="D577">
            <v>1.6053841566080378E-3</v>
          </cell>
          <cell r="E577">
            <v>1.3414460636507241E-6</v>
          </cell>
          <cell r="F577">
            <v>1.4400098555265913E-6</v>
          </cell>
          <cell r="G577">
            <v>1.5022044837838416E-6</v>
          </cell>
          <cell r="H577">
            <v>1.4590521184743184E-6</v>
          </cell>
          <cell r="I577">
            <v>1.4537576536697578E-6</v>
          </cell>
          <cell r="J577">
            <v>1.3671672049342924E-6</v>
          </cell>
          <cell r="K577">
            <v>3.4116023582577086E-7</v>
          </cell>
          <cell r="M577">
            <v>4.5483185685816546E-7</v>
          </cell>
          <cell r="N577">
            <v>4.5543674696694752E-7</v>
          </cell>
          <cell r="O577">
            <v>2.1400337168152507E-6</v>
          </cell>
        </row>
        <row r="578">
          <cell r="A578" t="str">
            <v>TFRLFDSLEXT</v>
          </cell>
          <cell r="B578" t="str">
            <v>VAR_fin</v>
          </cell>
          <cell r="C578" t="str">
            <v>TDSL</v>
          </cell>
          <cell r="D578">
            <v>0.39609052325499761</v>
          </cell>
          <cell r="E578">
            <v>3.309700491827509E-4</v>
          </cell>
          <cell r="F578">
            <v>3.5528833072141769E-4</v>
          </cell>
          <cell r="G578">
            <v>3.706333824018291E-4</v>
          </cell>
          <cell r="H578">
            <v>3.5998655816055002E-4</v>
          </cell>
          <cell r="I578">
            <v>3.5868027434918839E-4</v>
          </cell>
          <cell r="J578">
            <v>3.3731613168754525E-4</v>
          </cell>
          <cell r="K578">
            <v>8.4173209113723972E-5</v>
          </cell>
          <cell r="M578">
            <v>1.1221898972557151E-4</v>
          </cell>
          <cell r="N578">
            <v>1.1236823203540312E-4</v>
          </cell>
          <cell r="O578">
            <v>5.2800264110470217E-4</v>
          </cell>
        </row>
        <row r="579">
          <cell r="A579" t="str">
            <v>TFRLFDSLEXT</v>
          </cell>
          <cell r="B579" t="str">
            <v>VAR_ncap</v>
          </cell>
          <cell r="C579" t="str">
            <v>-</v>
          </cell>
          <cell r="D579">
            <v>1.4821430540738501E-4</v>
          </cell>
          <cell r="K579">
            <v>7.1529046308243005E-8</v>
          </cell>
          <cell r="L579">
            <v>2.9661463774473599E-8</v>
          </cell>
          <cell r="M579">
            <v>6.1244226673188198E-8</v>
          </cell>
          <cell r="O579">
            <v>1.80492419691699E-7</v>
          </cell>
        </row>
        <row r="580">
          <cell r="A580" t="str">
            <v>TFRLFDSLEXT</v>
          </cell>
          <cell r="B580" t="str">
            <v>VAR_cap</v>
          </cell>
          <cell r="C580" t="str">
            <v>-</v>
          </cell>
          <cell r="D580">
            <v>1.4821430540738501E-4</v>
          </cell>
          <cell r="E580">
            <v>2.2433035544000123E-7</v>
          </cell>
          <cell r="F580">
            <v>2.2417989080500064E-7</v>
          </cell>
          <cell r="G580">
            <v>2.2407046469801752E-7</v>
          </cell>
          <cell r="H580">
            <v>2.2391585001801744E-7</v>
          </cell>
          <cell r="I580">
            <v>2.2218789363500301E-7</v>
          </cell>
          <cell r="J580">
            <v>2.1257593688502009E-7</v>
          </cell>
          <cell r="K580">
            <v>1.4372995455340138E-7</v>
          </cell>
          <cell r="L580">
            <v>1.0119051008271699E-7</v>
          </cell>
          <cell r="M580">
            <v>1.6243473675590499E-7</v>
          </cell>
          <cell r="N580">
            <v>1.6243473675590499E-7</v>
          </cell>
          <cell r="O580">
            <v>3.4292715644760299E-7</v>
          </cell>
        </row>
        <row r="581">
          <cell r="A581" t="str">
            <v>T_C-HY-GSL-S2</v>
          </cell>
          <cell r="B581" t="str">
            <v>VAR_fout</v>
          </cell>
          <cell r="C581" t="str">
            <v>CO2_T</v>
          </cell>
          <cell r="D581">
            <v>10.1761168012806</v>
          </cell>
          <cell r="E581">
            <v>16.198864799750041</v>
          </cell>
          <cell r="F581">
            <v>57.213595497332363</v>
          </cell>
          <cell r="G581">
            <v>49.508695026795337</v>
          </cell>
          <cell r="H581">
            <v>21.114715929774551</v>
          </cell>
          <cell r="I581">
            <v>3.1079370083939879</v>
          </cell>
        </row>
        <row r="582">
          <cell r="A582" t="str">
            <v>T_C-HY-GSL-S2</v>
          </cell>
          <cell r="B582" t="str">
            <v>VAR_fout</v>
          </cell>
          <cell r="C582" t="str">
            <v>TPCAR</v>
          </cell>
          <cell r="D582">
            <v>0.22137509170660111</v>
          </cell>
          <cell r="E582">
            <v>0.42538083388268538</v>
          </cell>
          <cell r="F582">
            <v>1.4712435267102084</v>
          </cell>
          <cell r="G582">
            <v>1.2688483707347307</v>
          </cell>
          <cell r="H582">
            <v>0.54796206712415563</v>
          </cell>
          <cell r="I582">
            <v>7.8017081592106588E-2</v>
          </cell>
        </row>
        <row r="583">
          <cell r="A583" t="str">
            <v>T_C-HY-GSL-S2</v>
          </cell>
          <cell r="B583" t="str">
            <v>VAR_fin</v>
          </cell>
          <cell r="C583" t="str">
            <v>TGSL</v>
          </cell>
          <cell r="D583">
            <v>0.13788776153496757</v>
          </cell>
          <cell r="E583">
            <v>0.21949681300474302</v>
          </cell>
          <cell r="F583">
            <v>0.77525197150856862</v>
          </cell>
          <cell r="G583">
            <v>0.67084952610833848</v>
          </cell>
          <cell r="H583">
            <v>0.28610726192106467</v>
          </cell>
          <cell r="I583">
            <v>4.2112967593414395E-2</v>
          </cell>
        </row>
        <row r="584">
          <cell r="A584" t="str">
            <v>T_C-HY-GSL-S2</v>
          </cell>
          <cell r="B584" t="str">
            <v>VAR_ncap</v>
          </cell>
          <cell r="C584" t="str">
            <v>-</v>
          </cell>
          <cell r="E584">
            <v>3.0852423605034298E-3</v>
          </cell>
          <cell r="F584">
            <v>8.2351204405053002E-2</v>
          </cell>
          <cell r="G584">
            <v>3.6051062885039797E-5</v>
          </cell>
        </row>
        <row r="585">
          <cell r="A585" t="str">
            <v>T_C-HY-GSL-S2</v>
          </cell>
          <cell r="B585" t="str">
            <v>VAR_cap</v>
          </cell>
          <cell r="C585" t="str">
            <v>-</v>
          </cell>
          <cell r="D585">
            <v>1.7226841780953649E-2</v>
          </cell>
          <cell r="E585">
            <v>3.2274696972995204E-2</v>
          </cell>
          <cell r="F585">
            <v>0.11227268987849906</v>
          </cell>
          <cell r="G585">
            <v>9.6274091791209104E-2</v>
          </cell>
          <cell r="H585">
            <v>5.5585536288969381E-2</v>
          </cell>
          <cell r="I585">
            <v>8.1668477593467761E-3</v>
          </cell>
        </row>
        <row r="586">
          <cell r="A586" t="str">
            <v>TPSHPNGAEXT</v>
          </cell>
          <cell r="B586" t="str">
            <v>VAR_ncap</v>
          </cell>
          <cell r="C586" t="str">
            <v>-</v>
          </cell>
          <cell r="D586">
            <v>2.62671259140257E-6</v>
          </cell>
          <cell r="E586">
            <v>3.28942260724584E-6</v>
          </cell>
          <cell r="F586">
            <v>2.7740840977729401E-6</v>
          </cell>
          <cell r="G586">
            <v>3.5672069933401898E-6</v>
          </cell>
          <cell r="H586">
            <v>1.20877569237965E-5</v>
          </cell>
          <cell r="I586">
            <v>1.01870117360529E-4</v>
          </cell>
          <cell r="J586">
            <v>5.6036531451874399E-6</v>
          </cell>
          <cell r="K586">
            <v>4.0578028113267299E-6</v>
          </cell>
          <cell r="L586">
            <v>3.8569678625586802E-6</v>
          </cell>
          <cell r="M586">
            <v>6.0284299124535097E-6</v>
          </cell>
          <cell r="N586">
            <v>3.6504918493785399E-6</v>
          </cell>
          <cell r="O586">
            <v>1.2335951823385E-5</v>
          </cell>
        </row>
        <row r="587">
          <cell r="A587" t="str">
            <v>TPSHPNGAEXT</v>
          </cell>
          <cell r="B587" t="str">
            <v>VAR_cap</v>
          </cell>
          <cell r="C587" t="str">
            <v>-</v>
          </cell>
          <cell r="D587">
            <v>2.62671259140257E-6</v>
          </cell>
          <cell r="E587">
            <v>4.8001506375328098E-6</v>
          </cell>
          <cell r="F587">
            <v>4.7461808457535809E-6</v>
          </cell>
          <cell r="G587">
            <v>6.3144656393081496E-6</v>
          </cell>
          <cell r="H587">
            <v>1.4440563866100989E-5</v>
          </cell>
          <cell r="I587">
            <v>1.1472093821976264E-4</v>
          </cell>
          <cell r="J587">
            <v>1.1206908620466171E-4</v>
          </cell>
          <cell r="K587">
            <v>6.5536408253643203E-5</v>
          </cell>
          <cell r="L587">
            <v>1.17568520082675E-5</v>
          </cell>
          <cell r="M587">
            <v>9.0300323589780001E-6</v>
          </cell>
          <cell r="N587">
            <v>7.1876069410482005E-6</v>
          </cell>
          <cell r="O587">
            <v>1.8548952236174951E-5</v>
          </cell>
        </row>
        <row r="588">
          <cell r="A588" t="str">
            <v>T_C-HY-DSL-S1</v>
          </cell>
          <cell r="B588" t="str">
            <v>VAR_fout</v>
          </cell>
          <cell r="C588" t="str">
            <v>CO2_T</v>
          </cell>
          <cell r="D588">
            <v>2.3203836619011598E-3</v>
          </cell>
          <cell r="E588">
            <v>12.09495833507845</v>
          </cell>
          <cell r="F588">
            <v>8.3415937712410386</v>
          </cell>
          <cell r="G588">
            <v>6.761201051647082</v>
          </cell>
          <cell r="H588">
            <v>2.4489643141759161</v>
          </cell>
          <cell r="I588">
            <v>5.2705632888395901E-2</v>
          </cell>
        </row>
        <row r="589">
          <cell r="A589" t="str">
            <v>T_C-HY-DSL-S1</v>
          </cell>
          <cell r="B589" t="str">
            <v>VAR_fout</v>
          </cell>
          <cell r="C589" t="str">
            <v>TPCAR</v>
          </cell>
          <cell r="D589">
            <v>1.3239836188494823E-5</v>
          </cell>
          <cell r="E589">
            <v>0.28011003982563054</v>
          </cell>
          <cell r="F589">
            <v>0.19181853920769665</v>
          </cell>
          <cell r="G589">
            <v>0.154941434099229</v>
          </cell>
          <cell r="H589">
            <v>5.5501763916602026E-2</v>
          </cell>
          <cell r="I589">
            <v>8.6230010471055141E-4</v>
          </cell>
        </row>
        <row r="590">
          <cell r="A590" t="str">
            <v>T_C-HY-DSL-S1</v>
          </cell>
          <cell r="B590" t="str">
            <v>VAR_fin</v>
          </cell>
          <cell r="C590" t="str">
            <v>TDSL</v>
          </cell>
          <cell r="D590">
            <v>3.1655984473412738E-5</v>
          </cell>
          <cell r="E590">
            <v>0.16500625286600923</v>
          </cell>
          <cell r="F590">
            <v>0.11380073357764033</v>
          </cell>
          <cell r="G590">
            <v>9.2240123487681874E-2</v>
          </cell>
          <cell r="H590">
            <v>3.3410154354378177E-2</v>
          </cell>
          <cell r="I590">
            <v>7.1904001211999967E-4</v>
          </cell>
        </row>
        <row r="591">
          <cell r="A591" t="str">
            <v>T_C-HY-DSL-S1</v>
          </cell>
          <cell r="B591" t="str">
            <v>VAR_ncap</v>
          </cell>
          <cell r="C591" t="str">
            <v>-</v>
          </cell>
          <cell r="E591">
            <v>3.0328697019419499E-2</v>
          </cell>
          <cell r="F591">
            <v>9.4588074584895201E-4</v>
          </cell>
          <cell r="G591">
            <v>7.6921603863988399E-5</v>
          </cell>
        </row>
        <row r="592">
          <cell r="A592" t="str">
            <v>T_C-HY-DSL-S1</v>
          </cell>
          <cell r="B592" t="str">
            <v>VAR_cap</v>
          </cell>
          <cell r="C592" t="str">
            <v>-</v>
          </cell>
          <cell r="D592">
            <v>1.5999999999999999E-6</v>
          </cell>
          <cell r="E592">
            <v>2.99265264988543E-2</v>
          </cell>
          <cell r="F592">
            <v>2.9146929930422377E-2</v>
          </cell>
          <cell r="G592">
            <v>2.354386540283682E-2</v>
          </cell>
          <cell r="H592">
            <v>8.4299781480760127E-3</v>
          </cell>
          <cell r="I592">
            <v>1.2854077415746536E-4</v>
          </cell>
        </row>
        <row r="593">
          <cell r="A593" t="str">
            <v>T_C-HY-GSL-S3</v>
          </cell>
          <cell r="B593" t="str">
            <v>VAR_fout</v>
          </cell>
          <cell r="C593" t="str">
            <v>CO2_T</v>
          </cell>
          <cell r="D593">
            <v>7.5455029408140444</v>
          </cell>
          <cell r="E593">
            <v>82.826557749258342</v>
          </cell>
          <cell r="F593">
            <v>78.359586239900793</v>
          </cell>
          <cell r="G593">
            <v>62.648406206618489</v>
          </cell>
          <cell r="H593">
            <v>19.832223344729758</v>
          </cell>
          <cell r="I593">
            <v>9.4769017510392805E-3</v>
          </cell>
        </row>
        <row r="594">
          <cell r="A594" t="str">
            <v>T_C-HY-GSL-S3</v>
          </cell>
          <cell r="B594" t="str">
            <v>VAR_fout</v>
          </cell>
          <cell r="C594" t="str">
            <v>TPCAR</v>
          </cell>
          <cell r="D594">
            <v>0.20241226489451866</v>
          </cell>
          <cell r="E594">
            <v>2.7950818682680341</v>
          </cell>
          <cell r="F594">
            <v>2.6412203269949561</v>
          </cell>
          <cell r="G594">
            <v>2.1269305540228536</v>
          </cell>
          <cell r="H594">
            <v>0.68482535934593691</v>
          </cell>
          <cell r="I594">
            <v>1.0858996891346214E-4</v>
          </cell>
        </row>
        <row r="595">
          <cell r="A595" t="str">
            <v>T_C-HY-GSL-S3</v>
          </cell>
          <cell r="B595" t="str">
            <v>VAR_fin</v>
          </cell>
          <cell r="C595" t="str">
            <v>TGSL</v>
          </cell>
          <cell r="D595">
            <v>0.10224258727390301</v>
          </cell>
          <cell r="E595">
            <v>1.1223110806132557</v>
          </cell>
          <cell r="F595">
            <v>1.0617830113807687</v>
          </cell>
          <cell r="G595">
            <v>0.84889439304361014</v>
          </cell>
          <cell r="H595">
            <v>0.26872931361422459</v>
          </cell>
          <cell r="I595">
            <v>1.2841330285961089E-4</v>
          </cell>
        </row>
        <row r="596">
          <cell r="A596" t="str">
            <v>T_C-HY-GSL-S3</v>
          </cell>
          <cell r="B596" t="str">
            <v>VAR_ncap</v>
          </cell>
          <cell r="C596" t="str">
            <v>-</v>
          </cell>
          <cell r="E596">
            <v>0.168492564034428</v>
          </cell>
          <cell r="F596">
            <v>2.9494345267705501E-5</v>
          </cell>
          <cell r="G596">
            <v>1.19837780331533E-5</v>
          </cell>
        </row>
        <row r="597">
          <cell r="A597" t="str">
            <v>T_C-HY-GSL-S3</v>
          </cell>
          <cell r="B597" t="str">
            <v>VAR_cap</v>
          </cell>
          <cell r="C597" t="str">
            <v>-</v>
          </cell>
          <cell r="D597">
            <v>1.4248585669727974E-2</v>
          </cell>
          <cell r="E597">
            <v>0.1921841146746838</v>
          </cell>
          <cell r="F597">
            <v>0.18161634117081069</v>
          </cell>
          <cell r="G597">
            <v>0.14625125016978288</v>
          </cell>
          <cell r="H597">
            <v>4.7096185158994497E-2</v>
          </cell>
          <cell r="I597">
            <v>8.3597044351660361E-6</v>
          </cell>
        </row>
        <row r="598">
          <cell r="A598" t="str">
            <v>T_C-HY-DSL-S2</v>
          </cell>
          <cell r="B598" t="str">
            <v>VAR_fout</v>
          </cell>
          <cell r="C598" t="str">
            <v>CO2_T</v>
          </cell>
          <cell r="D598">
            <v>0.20616904039085898</v>
          </cell>
          <cell r="E598">
            <v>42.254690482002026</v>
          </cell>
          <cell r="F598">
            <v>85.368728354148217</v>
          </cell>
          <cell r="G598">
            <v>72.049439116365861</v>
          </cell>
          <cell r="H598">
            <v>35.385471553403669</v>
          </cell>
          <cell r="I598">
            <v>3.3242652694727259</v>
          </cell>
        </row>
        <row r="599">
          <cell r="A599" t="str">
            <v>T_C-HY-DSL-S2</v>
          </cell>
          <cell r="B599" t="str">
            <v>VAR_fout</v>
          </cell>
          <cell r="C599" t="str">
            <v>TPCAR</v>
          </cell>
          <cell r="D599">
            <v>3.2959848353919085E-3</v>
          </cell>
          <cell r="E599">
            <v>1.5451618710203971</v>
          </cell>
          <cell r="F599">
            <v>2.670057136846633</v>
          </cell>
          <cell r="G599">
            <v>2.2366199237038353</v>
          </cell>
          <cell r="H599">
            <v>1.0517274837920974</v>
          </cell>
          <cell r="I599">
            <v>8.827694577937073E-2</v>
          </cell>
        </row>
        <row r="600">
          <cell r="A600" t="str">
            <v>T_C-HY-DSL-S2</v>
          </cell>
          <cell r="B600" t="str">
            <v>VAR_fin</v>
          </cell>
          <cell r="C600" t="str">
            <v>TDSL</v>
          </cell>
          <cell r="D600">
            <v>2.8126744937361447E-3</v>
          </cell>
          <cell r="E600">
            <v>0.57646235309688942</v>
          </cell>
          <cell r="F600">
            <v>1.1646484086514091</v>
          </cell>
          <cell r="G600">
            <v>0.98293914210594624</v>
          </cell>
          <cell r="H600">
            <v>0.48274858872310539</v>
          </cell>
          <cell r="I600">
            <v>4.5351504358427268E-2</v>
          </cell>
        </row>
        <row r="601">
          <cell r="A601" t="str">
            <v>T_C-HY-DSL-S2</v>
          </cell>
          <cell r="B601" t="str">
            <v>VAR_ncap</v>
          </cell>
          <cell r="C601" t="str">
            <v>-</v>
          </cell>
          <cell r="E601">
            <v>0.11829025154105501</v>
          </cell>
          <cell r="F601">
            <v>9.3302232441110702E-2</v>
          </cell>
          <cell r="G601">
            <v>3.6198113214203198E-5</v>
          </cell>
        </row>
        <row r="602">
          <cell r="A602" t="str">
            <v>T_C-HY-DSL-S2</v>
          </cell>
          <cell r="B602" t="str">
            <v>VAR_cap</v>
          </cell>
          <cell r="C602" t="str">
            <v>-</v>
          </cell>
          <cell r="D602">
            <v>2.5978533109847346E-4</v>
          </cell>
          <cell r="E602">
            <v>0.11723608731378339</v>
          </cell>
          <cell r="F602">
            <v>0.20258860079834007</v>
          </cell>
          <cell r="G602">
            <v>0.16970655204284218</v>
          </cell>
          <cell r="H602">
            <v>8.8154745169761711E-2</v>
          </cell>
          <cell r="I602">
            <v>9.250762481702408E-3</v>
          </cell>
        </row>
        <row r="603">
          <cell r="A603" t="str">
            <v>D-T-ELC-Bus_c_S1</v>
          </cell>
          <cell r="B603" t="str">
            <v>VAR_fout</v>
          </cell>
          <cell r="C603" t="str">
            <v>T-ELC-Bus_c_BatSTGin_S1</v>
          </cell>
          <cell r="D603">
            <v>3.7397853655111128E-4</v>
          </cell>
          <cell r="E603">
            <v>1.168391764461624E-3</v>
          </cell>
          <cell r="F603">
            <v>1.6341459451016257E-3</v>
          </cell>
          <cell r="G603">
            <v>0.14256059460641071</v>
          </cell>
          <cell r="H603">
            <v>0.14242580952201378</v>
          </cell>
          <cell r="I603">
            <v>0.14069677771393213</v>
          </cell>
          <cell r="J603">
            <v>0.1343781940648652</v>
          </cell>
          <cell r="K603">
            <v>0.12569332742836417</v>
          </cell>
          <cell r="L603">
            <v>0.12800604395301407</v>
          </cell>
          <cell r="M603">
            <v>0.13153040986526179</v>
          </cell>
          <cell r="N603">
            <v>0.13439120809798186</v>
          </cell>
          <cell r="O603">
            <v>0.13998439726303868</v>
          </cell>
        </row>
        <row r="604">
          <cell r="A604" t="str">
            <v>D-T-ELC-Bus_c_S1</v>
          </cell>
          <cell r="B604" t="str">
            <v>VAR_fin</v>
          </cell>
          <cell r="C604" t="str">
            <v>TELC</v>
          </cell>
          <cell r="D604">
            <v>3.7397853655111128E-4</v>
          </cell>
          <cell r="E604">
            <v>1.168391764461624E-3</v>
          </cell>
          <cell r="F604">
            <v>1.6341459451016257E-3</v>
          </cell>
          <cell r="G604">
            <v>0.14256059460641071</v>
          </cell>
          <cell r="H604">
            <v>0.14242580952201378</v>
          </cell>
          <cell r="I604">
            <v>0.14069677771393213</v>
          </cell>
          <cell r="J604">
            <v>0.1343781940648652</v>
          </cell>
          <cell r="K604">
            <v>0.12569332742836417</v>
          </cell>
          <cell r="L604">
            <v>0.12800604395301407</v>
          </cell>
          <cell r="M604">
            <v>0.13153040986526179</v>
          </cell>
          <cell r="N604">
            <v>0.13439120809798186</v>
          </cell>
          <cell r="O604">
            <v>0.13998439726303868</v>
          </cell>
        </row>
        <row r="605">
          <cell r="A605" t="str">
            <v>D-T-ELC-Bus_c_S1</v>
          </cell>
          <cell r="B605" t="str">
            <v>VAR_ncap</v>
          </cell>
          <cell r="C605" t="str">
            <v>-</v>
          </cell>
          <cell r="D605">
            <v>4.5175032388231E-5</v>
          </cell>
          <cell r="E605">
            <v>1.9561321707049301E-4</v>
          </cell>
          <cell r="F605">
            <v>8.6949572144307297E-5</v>
          </cell>
          <cell r="G605">
            <v>1.8126891106273701E-2</v>
          </cell>
          <cell r="H605">
            <v>4.4674064811855103E-6</v>
          </cell>
          <cell r="I605">
            <v>1.37510722384216E-2</v>
          </cell>
          <cell r="J605">
            <v>3.0113679641369001E-3</v>
          </cell>
          <cell r="K605">
            <v>7.9461313764096105E-3</v>
          </cell>
          <cell r="L605">
            <v>6.6967006844939102E-3</v>
          </cell>
          <cell r="M605">
            <v>5.6113753744494602E-3</v>
          </cell>
          <cell r="N605">
            <v>9.9847555627547505E-3</v>
          </cell>
          <cell r="O605">
            <v>3.5368459445007799E-3</v>
          </cell>
        </row>
        <row r="606">
          <cell r="A606" t="str">
            <v>D-T-ELC-Bus_c_S1</v>
          </cell>
          <cell r="B606" t="str">
            <v>VAR_cap</v>
          </cell>
          <cell r="C606" t="str">
            <v>-</v>
          </cell>
          <cell r="D606">
            <v>4.5175032388231E-5</v>
          </cell>
          <cell r="E606">
            <v>2.4078824945872399E-4</v>
          </cell>
          <cell r="F606">
            <v>3.2773782160303201E-4</v>
          </cell>
          <cell r="G606">
            <v>1.8416590463118099E-2</v>
          </cell>
          <cell r="H606">
            <v>1.81759065868549E-2</v>
          </cell>
          <cell r="I606">
            <v>1.7562131270251299E-2</v>
          </cell>
          <cell r="J606">
            <v>1.67647566019429E-2</v>
          </cell>
          <cell r="K606">
            <v>1.56548276289066E-2</v>
          </cell>
          <cell r="L606">
            <v>1.5997377468591301E-2</v>
          </cell>
          <cell r="M606">
            <v>1.6379227194425298E-2</v>
          </cell>
          <cell r="N606">
            <v>1.67822634419455E-2</v>
          </cell>
          <cell r="O606">
            <v>1.7308510200283799E-2</v>
          </cell>
        </row>
        <row r="607">
          <cell r="A607" t="str">
            <v>T_C-HY-GSL-S4</v>
          </cell>
          <cell r="B607" t="str">
            <v>VAR_fout</v>
          </cell>
          <cell r="C607" t="str">
            <v>CO2_T</v>
          </cell>
          <cell r="D607">
            <v>6.6955148863774951</v>
          </cell>
          <cell r="E607">
            <v>9.994621259391387</v>
          </cell>
          <cell r="F607">
            <v>9.4319536808989604</v>
          </cell>
          <cell r="G607">
            <v>7.9773857647683055</v>
          </cell>
          <cell r="H607">
            <v>1.1714311458069733</v>
          </cell>
          <cell r="I607">
            <v>1.053450258118005E-2</v>
          </cell>
        </row>
        <row r="608">
          <cell r="A608" t="str">
            <v>T_C-HY-GSL-S4</v>
          </cell>
          <cell r="B608" t="str">
            <v>VAR_fout</v>
          </cell>
          <cell r="C608" t="str">
            <v>TPCAR</v>
          </cell>
          <cell r="D608">
            <v>0.10404642727817623</v>
          </cell>
          <cell r="E608">
            <v>0.1796365105656347</v>
          </cell>
          <cell r="F608">
            <v>0.17135363504894327</v>
          </cell>
          <cell r="G608">
            <v>0.14435478572388596</v>
          </cell>
          <cell r="H608">
            <v>2.5332013421872607E-2</v>
          </cell>
          <cell r="I608">
            <v>1.0793277168481499E-4</v>
          </cell>
        </row>
        <row r="609">
          <cell r="A609" t="str">
            <v>T_C-HY-GSL-S4</v>
          </cell>
          <cell r="B609" t="str">
            <v>VAR_fin</v>
          </cell>
          <cell r="C609" t="str">
            <v>TGSL</v>
          </cell>
          <cell r="D609">
            <v>9.0725133961754689E-2</v>
          </cell>
          <cell r="E609">
            <v>0.13542847234947689</v>
          </cell>
          <cell r="F609">
            <v>0.12780425041868484</v>
          </cell>
          <cell r="G609">
            <v>0.10809465805919112</v>
          </cell>
          <cell r="H609">
            <v>1.587305075619206E-2</v>
          </cell>
          <cell r="I609">
            <v>1.4274393741436377E-4</v>
          </cell>
        </row>
        <row r="610">
          <cell r="A610" t="str">
            <v>T_C-HY-GSL-S4</v>
          </cell>
          <cell r="B610" t="str">
            <v>VAR_ncap</v>
          </cell>
          <cell r="C610" t="str">
            <v>-</v>
          </cell>
          <cell r="E610">
            <v>7.0691798096530898E-5</v>
          </cell>
          <cell r="F610">
            <v>2.8167637057401301E-5</v>
          </cell>
          <cell r="G610">
            <v>1.5298797581491302E-5</v>
          </cell>
        </row>
        <row r="611">
          <cell r="A611" t="str">
            <v>T_C-HY-GSL-S4</v>
          </cell>
          <cell r="B611" t="str">
            <v>VAR_cap</v>
          </cell>
          <cell r="C611" t="str">
            <v>-</v>
          </cell>
          <cell r="D611">
            <v>8.3202346279556069E-3</v>
          </cell>
          <cell r="E611">
            <v>1.4148992474906216E-2</v>
          </cell>
          <cell r="F611">
            <v>1.3594999136664263E-2</v>
          </cell>
          <cell r="G611">
            <v>1.1383683544550051E-2</v>
          </cell>
          <cell r="H611">
            <v>2.0113411129825485E-3</v>
          </cell>
          <cell r="I611">
            <v>9.7338557524107395E-6</v>
          </cell>
        </row>
        <row r="612">
          <cell r="A612" t="str">
            <v>T_C-HY-DSL-S3</v>
          </cell>
          <cell r="B612" t="str">
            <v>VAR_fout</v>
          </cell>
          <cell r="C612" t="str">
            <v>CO2_T</v>
          </cell>
          <cell r="D612">
            <v>2.1596089556890687</v>
          </cell>
          <cell r="E612">
            <v>3.3469864915418435</v>
          </cell>
          <cell r="F612">
            <v>3.2143505610071443</v>
          </cell>
          <cell r="G612">
            <v>2.4166059562275515</v>
          </cell>
          <cell r="H612">
            <v>0.47094358253208252</v>
          </cell>
          <cell r="I612">
            <v>9.560406565710701E-3</v>
          </cell>
        </row>
        <row r="613">
          <cell r="A613" t="str">
            <v>T_C-HY-DSL-S3</v>
          </cell>
          <cell r="B613" t="str">
            <v>VAR_fout</v>
          </cell>
          <cell r="C613" t="str">
            <v>TPCAR</v>
          </cell>
          <cell r="D613">
            <v>2.6381059847091836E-2</v>
          </cell>
          <cell r="E613">
            <v>5.4387203044941275E-2</v>
          </cell>
          <cell r="F613">
            <v>5.2034945145579423E-2</v>
          </cell>
          <cell r="G613">
            <v>4.1467927593326792E-2</v>
          </cell>
          <cell r="H613">
            <v>9.3680741417538748E-3</v>
          </cell>
          <cell r="I613">
            <v>1.00984475733014E-4</v>
          </cell>
        </row>
        <row r="614">
          <cell r="A614" t="str">
            <v>T_C-HY-DSL-S3</v>
          </cell>
          <cell r="B614" t="str">
            <v>VAR_fin</v>
          </cell>
          <cell r="C614" t="str">
            <v>TDSL</v>
          </cell>
          <cell r="D614">
            <v>2.9462605125362456E-2</v>
          </cell>
          <cell r="E614">
            <v>4.5661480102890104E-2</v>
          </cell>
          <cell r="F614">
            <v>4.3851985825472714E-2</v>
          </cell>
          <cell r="G614">
            <v>3.2968703359175372E-2</v>
          </cell>
          <cell r="H614">
            <v>6.424878342866063E-3</v>
          </cell>
          <cell r="I614">
            <v>1.3042846610792231E-4</v>
          </cell>
        </row>
        <row r="615">
          <cell r="A615" t="str">
            <v>T_C-HY-DSL-S3</v>
          </cell>
          <cell r="B615" t="str">
            <v>VAR_ncap</v>
          </cell>
          <cell r="C615" t="str">
            <v>-</v>
          </cell>
          <cell r="E615">
            <v>6.8529733639623004E-5</v>
          </cell>
          <cell r="F615">
            <v>2.51526185279423E-5</v>
          </cell>
          <cell r="G615">
            <v>1.1768935263929501E-5</v>
          </cell>
        </row>
        <row r="616">
          <cell r="A616" t="str">
            <v>T_C-HY-DSL-S3</v>
          </cell>
          <cell r="B616" t="str">
            <v>VAR_cap</v>
          </cell>
          <cell r="C616" t="str">
            <v>-</v>
          </cell>
          <cell r="D616">
            <v>1.8562659846839775E-3</v>
          </cell>
          <cell r="E616">
            <v>3.7419493128082598E-3</v>
          </cell>
          <cell r="F616">
            <v>3.5865511425357487E-3</v>
          </cell>
          <cell r="G616">
            <v>2.8607865502534801E-3</v>
          </cell>
          <cell r="H616">
            <v>6.5083495490630321E-4</v>
          </cell>
          <cell r="I616">
            <v>7.8327023714572146E-6</v>
          </cell>
        </row>
        <row r="617">
          <cell r="A617" t="str">
            <v>D-T-ELC-Bus_c_S2</v>
          </cell>
          <cell r="B617" t="str">
            <v>VAR_fout</v>
          </cell>
          <cell r="C617" t="str">
            <v>T-ELC-Bus_c_BatSTGin_S2</v>
          </cell>
          <cell r="D617">
            <v>5.8660645585320212E-4</v>
          </cell>
          <cell r="E617">
            <v>7.2547002229776344E-4</v>
          </cell>
          <cell r="F617">
            <v>9.060652689797462E-4</v>
          </cell>
          <cell r="G617">
            <v>0.17849441852491577</v>
          </cell>
          <cell r="H617">
            <v>0.18002751132820796</v>
          </cell>
          <cell r="I617">
            <v>0.16806023194305697</v>
          </cell>
          <cell r="J617">
            <v>0.16303456521351722</v>
          </cell>
          <cell r="K617">
            <v>0.15669626653993263</v>
          </cell>
          <cell r="L617">
            <v>0.15573381488060475</v>
          </cell>
          <cell r="M617">
            <v>0.16065695351285064</v>
          </cell>
          <cell r="N617">
            <v>0.16429909903898512</v>
          </cell>
          <cell r="O617">
            <v>0.17096491006978184</v>
          </cell>
        </row>
        <row r="618">
          <cell r="A618" t="str">
            <v>D-T-ELC-Bus_c_S2</v>
          </cell>
          <cell r="B618" t="str">
            <v>VAR_fin</v>
          </cell>
          <cell r="C618" t="str">
            <v>TELC</v>
          </cell>
          <cell r="D618">
            <v>5.8660645585320212E-4</v>
          </cell>
          <cell r="E618">
            <v>7.2547002229776344E-4</v>
          </cell>
          <cell r="F618">
            <v>9.060652689797462E-4</v>
          </cell>
          <cell r="G618">
            <v>0.17849441852491577</v>
          </cell>
          <cell r="H618">
            <v>0.18002751132820796</v>
          </cell>
          <cell r="I618">
            <v>0.16806023194305697</v>
          </cell>
          <cell r="J618">
            <v>0.16303456521351722</v>
          </cell>
          <cell r="K618">
            <v>0.15669626653993263</v>
          </cell>
          <cell r="L618">
            <v>0.15573381488060475</v>
          </cell>
          <cell r="M618">
            <v>0.16065695351285064</v>
          </cell>
          <cell r="N618">
            <v>0.16429909903898512</v>
          </cell>
          <cell r="O618">
            <v>0.17096491006978184</v>
          </cell>
        </row>
        <row r="619">
          <cell r="A619" t="str">
            <v>D-T-ELC-Bus_c_S2</v>
          </cell>
          <cell r="B619" t="str">
            <v>VAR_ncap</v>
          </cell>
          <cell r="C619" t="str">
            <v>-</v>
          </cell>
          <cell r="D619">
            <v>6.5280620515880105E-5</v>
          </cell>
          <cell r="E619">
            <v>1.5757695133853499E-5</v>
          </cell>
          <cell r="F619">
            <v>2.3442648041335499E-5</v>
          </cell>
          <cell r="G619">
            <v>2.2468124772783E-2</v>
          </cell>
          <cell r="H619">
            <v>8.8218895986900201E-6</v>
          </cell>
          <cell r="I619">
            <v>1.6274030896261001E-2</v>
          </cell>
          <cell r="J619">
            <v>4.1022532326164202E-3</v>
          </cell>
          <cell r="K619">
            <v>9.8340379785304601E-3</v>
          </cell>
          <cell r="L619">
            <v>7.83597058003308E-3</v>
          </cell>
          <cell r="M619">
            <v>7.1806295669712304E-3</v>
          </cell>
          <cell r="N619">
            <v>1.19979624771872E-2</v>
          </cell>
          <cell r="O619">
            <v>4.3423940094318297E-3</v>
          </cell>
        </row>
        <row r="620">
          <cell r="A620" t="str">
            <v>D-T-ELC-Bus_c_S2</v>
          </cell>
          <cell r="B620" t="str">
            <v>VAR_cap</v>
          </cell>
          <cell r="C620" t="str">
            <v>-</v>
          </cell>
          <cell r="D620">
            <v>6.5280620515880105E-5</v>
          </cell>
          <cell r="E620">
            <v>8.1038315649733597E-5</v>
          </cell>
          <cell r="F620">
            <v>1.04480963691069E-4</v>
          </cell>
          <cell r="G620">
            <v>2.2553002911645501E-2</v>
          </cell>
          <cell r="H620">
            <v>2.24889573577341E-2</v>
          </cell>
          <cell r="I620">
            <v>2.1001090187736101E-2</v>
          </cell>
          <cell r="J620">
            <v>2.0380858375640399E-2</v>
          </cell>
          <cell r="K620">
            <v>1.94954552071777E-2</v>
          </cell>
          <cell r="L620">
            <v>1.9515245787487E-2</v>
          </cell>
          <cell r="M620">
            <v>2.0055008522874399E-2</v>
          </cell>
          <cell r="N620">
            <v>2.0566514223911099E-2</v>
          </cell>
          <cell r="O620">
            <v>2.1186296512730199E-2</v>
          </cell>
        </row>
        <row r="621">
          <cell r="A621" t="str">
            <v>T_C-HY-DSL-S4</v>
          </cell>
          <cell r="B621" t="str">
            <v>VAR_fout</v>
          </cell>
          <cell r="C621" t="str">
            <v>CO2_T</v>
          </cell>
          <cell r="D621">
            <v>2.5872756503109962</v>
          </cell>
          <cell r="E621">
            <v>5.2164518088611205</v>
          </cell>
          <cell r="F621">
            <v>4.9534895417621598</v>
          </cell>
          <cell r="G621">
            <v>4.0742173782808093</v>
          </cell>
          <cell r="H621">
            <v>0.92304008074813515</v>
          </cell>
          <cell r="I621">
            <v>1.0461666876694491E-2</v>
          </cell>
        </row>
        <row r="622">
          <cell r="A622" t="str">
            <v>T_C-HY-DSL-S4</v>
          </cell>
          <cell r="B622" t="str">
            <v>VAR_fout</v>
          </cell>
          <cell r="C622" t="str">
            <v>TPCAR</v>
          </cell>
          <cell r="D622">
            <v>4.7489243870514924E-2</v>
          </cell>
          <cell r="E622">
            <v>0.11228997556709298</v>
          </cell>
          <cell r="F622">
            <v>0.10720659837186716</v>
          </cell>
          <cell r="G622">
            <v>9.0008018204973742E-2</v>
          </cell>
          <cell r="H622">
            <v>1.9826730464020767E-2</v>
          </cell>
          <cell r="I622">
            <v>1.0813752866433811E-4</v>
          </cell>
        </row>
        <row r="623">
          <cell r="A623" t="str">
            <v>T_C-HY-DSL-S4</v>
          </cell>
          <cell r="B623" t="str">
            <v>VAR_fin</v>
          </cell>
          <cell r="C623" t="str">
            <v>TDSL</v>
          </cell>
          <cell r="D623">
            <v>3.5297075720477439E-2</v>
          </cell>
          <cell r="E623">
            <v>7.1165781839851672E-2</v>
          </cell>
          <cell r="F623">
            <v>6.7578302070424992E-2</v>
          </cell>
          <cell r="G623">
            <v>5.5582774601375395E-2</v>
          </cell>
          <cell r="H623">
            <v>1.2592634116618491E-2</v>
          </cell>
          <cell r="I623">
            <v>1.4272396830415396E-4</v>
          </cell>
        </row>
        <row r="624">
          <cell r="A624" t="str">
            <v>T_C-HY-DSL-S4</v>
          </cell>
          <cell r="B624" t="str">
            <v>VAR_ncap</v>
          </cell>
          <cell r="C624" t="str">
            <v>-</v>
          </cell>
          <cell r="E624">
            <v>7.5913678721922906E-5</v>
          </cell>
          <cell r="F624">
            <v>2.8433981578831098E-5</v>
          </cell>
          <cell r="G624">
            <v>1.5340474371639601E-5</v>
          </cell>
        </row>
        <row r="625">
          <cell r="A625" t="str">
            <v>T_C-HY-DSL-S4</v>
          </cell>
          <cell r="B625" t="str">
            <v>VAR_cap</v>
          </cell>
          <cell r="C625" t="str">
            <v>-</v>
          </cell>
          <cell r="D625">
            <v>3.7728303445896325E-3</v>
          </cell>
          <cell r="E625">
            <v>8.8447455648487886E-3</v>
          </cell>
          <cell r="F625">
            <v>8.4603593646413438E-3</v>
          </cell>
          <cell r="G625">
            <v>7.1035665893730733E-3</v>
          </cell>
          <cell r="H625">
            <v>1.5781566887851741E-3</v>
          </cell>
          <cell r="I625">
            <v>9.7792734747075137E-6</v>
          </cell>
        </row>
        <row r="626">
          <cell r="A626" t="str">
            <v>D-T-ELC-Bus_c_S3</v>
          </cell>
          <cell r="B626" t="str">
            <v>VAR_fout</v>
          </cell>
          <cell r="C626" t="str">
            <v>T-ELC-Bus_c_BatSTGin_S3</v>
          </cell>
          <cell r="D626">
            <v>2.2485981669269467E-4</v>
          </cell>
          <cell r="E626">
            <v>2.9508280779861294E-4</v>
          </cell>
          <cell r="F626">
            <v>3.8392649131434894E-4</v>
          </cell>
          <cell r="G626">
            <v>5.7111983675884742E-2</v>
          </cell>
          <cell r="H626">
            <v>5.7796919955585252E-2</v>
          </cell>
          <cell r="I626">
            <v>5.3823548437104594E-2</v>
          </cell>
          <cell r="J626">
            <v>5.2636092737130845E-2</v>
          </cell>
          <cell r="K626">
            <v>5.0249510793591176E-2</v>
          </cell>
          <cell r="L626">
            <v>5.0601254334041633E-2</v>
          </cell>
          <cell r="M626">
            <v>5.2549436723992836E-2</v>
          </cell>
          <cell r="N626">
            <v>5.3720249510618656E-2</v>
          </cell>
          <cell r="O626">
            <v>5.5998032470755972E-2</v>
          </cell>
        </row>
        <row r="627">
          <cell r="A627" t="str">
            <v>D-T-ELC-Bus_c_S3</v>
          </cell>
          <cell r="B627" t="str">
            <v>VAR_fin</v>
          </cell>
          <cell r="C627" t="str">
            <v>TELC</v>
          </cell>
          <cell r="D627">
            <v>2.2485981669269467E-4</v>
          </cell>
          <cell r="E627">
            <v>2.9508280779861294E-4</v>
          </cell>
          <cell r="F627">
            <v>3.8392649131434894E-4</v>
          </cell>
          <cell r="G627">
            <v>5.7111983675884742E-2</v>
          </cell>
          <cell r="H627">
            <v>5.7796919955585252E-2</v>
          </cell>
          <cell r="I627">
            <v>5.3823548437104594E-2</v>
          </cell>
          <cell r="J627">
            <v>5.2636092737130845E-2</v>
          </cell>
          <cell r="K627">
            <v>5.0249510793591176E-2</v>
          </cell>
          <cell r="L627">
            <v>5.0601254334041633E-2</v>
          </cell>
          <cell r="M627">
            <v>5.2549436723992836E-2</v>
          </cell>
          <cell r="N627">
            <v>5.3720249510618656E-2</v>
          </cell>
          <cell r="O627">
            <v>5.5998032470755972E-2</v>
          </cell>
        </row>
        <row r="628">
          <cell r="A628" t="str">
            <v>D-T-ELC-Bus_c_S3</v>
          </cell>
          <cell r="B628" t="str">
            <v>VAR_ncap</v>
          </cell>
          <cell r="C628" t="str">
            <v>-</v>
          </cell>
          <cell r="D628">
            <v>2.66074686374052E-5</v>
          </cell>
          <cell r="E628">
            <v>6.9590209896712097E-6</v>
          </cell>
          <cell r="F628">
            <v>9.9879234240582504E-6</v>
          </cell>
          <cell r="G628">
            <v>6.0633201075232703E-3</v>
          </cell>
          <cell r="H628">
            <v>2.5268365247292199E-3</v>
          </cell>
          <cell r="I628">
            <v>4.1290330345170202E-3</v>
          </cell>
          <cell r="J628">
            <v>2.61241603442978E-3</v>
          </cell>
          <cell r="K628">
            <v>3.5405747823140199E-3</v>
          </cell>
          <cell r="L628">
            <v>2.3294962031992698E-3</v>
          </cell>
          <cell r="M628">
            <v>4.6795510185952899E-3</v>
          </cell>
          <cell r="N628">
            <v>1.9495841119657E-3</v>
          </cell>
          <cell r="O628">
            <v>4.8972155942775099E-3</v>
          </cell>
        </row>
        <row r="629">
          <cell r="A629" t="str">
            <v>D-T-ELC-Bus_c_S3</v>
          </cell>
          <cell r="B629" t="str">
            <v>VAR_cap</v>
          </cell>
          <cell r="C629" t="str">
            <v>-</v>
          </cell>
          <cell r="D629">
            <v>2.66074686374052E-5</v>
          </cell>
          <cell r="E629">
            <v>3.3566489627076402E-5</v>
          </cell>
          <cell r="F629">
            <v>4.3554413051134701E-5</v>
          </cell>
          <cell r="G629">
            <v>6.0893995303503302E-3</v>
          </cell>
          <cell r="H629">
            <v>7.1300007629876696E-3</v>
          </cell>
          <cell r="I629">
            <v>6.6558695592462301E-3</v>
          </cell>
          <cell r="J629">
            <v>6.5426072172910096E-3</v>
          </cell>
          <cell r="K629">
            <v>6.1529908167437999E-3</v>
          </cell>
          <cell r="L629">
            <v>6.2714793623817999E-3</v>
          </cell>
          <cell r="M629">
            <v>6.4480628941963698E-3</v>
          </cell>
          <cell r="N629">
            <v>6.6291351305609999E-3</v>
          </cell>
          <cell r="O629">
            <v>6.8467997062432104E-3</v>
          </cell>
        </row>
        <row r="630">
          <cell r="A630" t="str">
            <v>D-T-ELC-Bus_c_S4</v>
          </cell>
          <cell r="B630" t="str">
            <v>VAR_fout</v>
          </cell>
          <cell r="C630" t="str">
            <v>T-ELC-Bus_c_BatSTGin_S4</v>
          </cell>
          <cell r="D630">
            <v>2.3354904315624062E-6</v>
          </cell>
          <cell r="E630">
            <v>3.9795833126365653E-5</v>
          </cell>
          <cell r="F630">
            <v>7.0214652922478239E-5</v>
          </cell>
          <cell r="G630">
            <v>4.5975041313292982E-5</v>
          </cell>
          <cell r="H630">
            <v>6.214927012252979E-5</v>
          </cell>
          <cell r="I630">
            <v>3.3581951430756236E-4</v>
          </cell>
          <cell r="J630">
            <v>4.2079358137592676E-4</v>
          </cell>
          <cell r="K630">
            <v>6.8029759845693522E-4</v>
          </cell>
          <cell r="L630">
            <v>6.8671726395533935E-4</v>
          </cell>
          <cell r="M630">
            <v>7.6386298972236702E-4</v>
          </cell>
          <cell r="N630">
            <v>9.5818426950357782E-4</v>
          </cell>
          <cell r="O630">
            <v>1.3943038054715887E-3</v>
          </cell>
        </row>
        <row r="631">
          <cell r="A631" t="str">
            <v>D-T-ELC-Bus_c_S4</v>
          </cell>
          <cell r="B631" t="str">
            <v>VAR_fin</v>
          </cell>
          <cell r="C631" t="str">
            <v>TELC</v>
          </cell>
          <cell r="D631">
            <v>2.3354904315624062E-6</v>
          </cell>
          <cell r="E631">
            <v>3.9795833126365653E-5</v>
          </cell>
          <cell r="F631">
            <v>7.0214652922478239E-5</v>
          </cell>
          <cell r="G631">
            <v>4.5975041313292982E-5</v>
          </cell>
          <cell r="H631">
            <v>6.214927012252979E-5</v>
          </cell>
          <cell r="I631">
            <v>3.3581951430756236E-4</v>
          </cell>
          <cell r="J631">
            <v>4.2079358137592676E-4</v>
          </cell>
          <cell r="K631">
            <v>6.8029759845693522E-4</v>
          </cell>
          <cell r="L631">
            <v>6.8671726395533935E-4</v>
          </cell>
          <cell r="M631">
            <v>7.6386298972236702E-4</v>
          </cell>
          <cell r="N631">
            <v>9.5818426950357782E-4</v>
          </cell>
          <cell r="O631">
            <v>1.3943038054715887E-3</v>
          </cell>
        </row>
        <row r="632">
          <cell r="A632" t="str">
            <v>D-T-ELC-Bus_c_S4</v>
          </cell>
          <cell r="B632" t="str">
            <v>VAR_ncap</v>
          </cell>
          <cell r="C632" t="str">
            <v>-</v>
          </cell>
          <cell r="D632">
            <v>3.8134720240237001E-6</v>
          </cell>
          <cell r="E632">
            <v>2.6026110613582099E-6</v>
          </cell>
          <cell r="F632">
            <v>1.9952483441055501E-6</v>
          </cell>
          <cell r="G632">
            <v>1.0905676883801099E-6</v>
          </cell>
          <cell r="H632">
            <v>6.3392861247185301E-6</v>
          </cell>
          <cell r="I632">
            <v>5.7954875690011397E-5</v>
          </cell>
          <cell r="J632">
            <v>6.3317939182191805E-5</v>
          </cell>
          <cell r="K632">
            <v>8.0907929758933502E-5</v>
          </cell>
          <cell r="L632">
            <v>8.0655326782785001E-5</v>
          </cell>
          <cell r="M632">
            <v>1.10223121972899E-4</v>
          </cell>
          <cell r="N632">
            <v>1.08054248196902E-4</v>
          </cell>
          <cell r="O632">
            <v>1.7314818393280801E-4</v>
          </cell>
        </row>
        <row r="633">
          <cell r="A633" t="str">
            <v>D-T-ELC-Bus_c_S4</v>
          </cell>
          <cell r="B633" t="str">
            <v>VAR_cap</v>
          </cell>
          <cell r="C633" t="str">
            <v>-</v>
          </cell>
          <cell r="D633">
            <v>3.8134720240237001E-6</v>
          </cell>
          <cell r="E633">
            <v>6.41608308538191E-6</v>
          </cell>
          <cell r="F633">
            <v>8.4113314294874596E-6</v>
          </cell>
          <cell r="G633">
            <v>3.9264898595302403E-6</v>
          </cell>
          <cell r="H633">
            <v>6.6221079677640698E-6</v>
          </cell>
          <cell r="I633">
            <v>6.3088132538748995E-5</v>
          </cell>
          <cell r="J633">
            <v>9.33681795024382E-5</v>
          </cell>
          <cell r="K633">
            <v>1.2363885369702499E-4</v>
          </cell>
          <cell r="L633">
            <v>1.3985539651625899E-4</v>
          </cell>
          <cell r="M633">
            <v>1.31139832063613E-4</v>
          </cell>
          <cell r="N633">
            <v>1.8333513151191E-4</v>
          </cell>
          <cell r="O633">
            <v>2.4606998019664002E-4</v>
          </cell>
        </row>
        <row r="634">
          <cell r="A634" t="str">
            <v>D-TH2O</v>
          </cell>
          <cell r="B634" t="str">
            <v>VAR_fout</v>
          </cell>
          <cell r="C634" t="str">
            <v>TH2Ointl</v>
          </cell>
          <cell r="K634">
            <v>7.7429797266669696E-6</v>
          </cell>
          <cell r="L634">
            <v>3.4562645522115101E-6</v>
          </cell>
          <cell r="O634">
            <v>9.3628124648564001E-6</v>
          </cell>
        </row>
        <row r="635">
          <cell r="A635" t="str">
            <v>D-TH2O</v>
          </cell>
          <cell r="B635" t="str">
            <v>VAR_fout</v>
          </cell>
          <cell r="C635" t="str">
            <v>TH2O</v>
          </cell>
          <cell r="D635">
            <v>3.3216332734977761E-3</v>
          </cell>
          <cell r="E635">
            <v>2.9334558370884322E-3</v>
          </cell>
          <cell r="F635">
            <v>2.8620309834660558E-3</v>
          </cell>
          <cell r="G635">
            <v>3.4548783453602769E-4</v>
          </cell>
          <cell r="H635">
            <v>4.9711708939508058E-4</v>
          </cell>
          <cell r="I635">
            <v>2.4229066276983454E-3</v>
          </cell>
          <cell r="J635">
            <v>2.8006625519907667E-3</v>
          </cell>
          <cell r="K635">
            <v>3.0627157329576825E-3</v>
          </cell>
          <cell r="L635">
            <v>3.1064230425474448E-3</v>
          </cell>
          <cell r="M635">
            <v>3.4557067720139057E-3</v>
          </cell>
          <cell r="N635">
            <v>3.3937359165576086E-3</v>
          </cell>
          <cell r="O635">
            <v>4.9923721282751909E-3</v>
          </cell>
        </row>
        <row r="636">
          <cell r="A636" t="str">
            <v>D-TH2O</v>
          </cell>
          <cell r="B636" t="str">
            <v>VAR_fin</v>
          </cell>
          <cell r="C636" t="str">
            <v>H2</v>
          </cell>
          <cell r="D636">
            <v>3.3216332734977761E-3</v>
          </cell>
          <cell r="E636">
            <v>2.9334558370884322E-3</v>
          </cell>
          <cell r="F636">
            <v>2.8620309834660558E-3</v>
          </cell>
          <cell r="G636">
            <v>3.4548783453602769E-4</v>
          </cell>
          <cell r="H636">
            <v>4.9711708939508058E-4</v>
          </cell>
          <cell r="I636">
            <v>2.4229066276983454E-3</v>
          </cell>
          <cell r="J636">
            <v>2.8006625519907667E-3</v>
          </cell>
          <cell r="K636">
            <v>3.0704685169278077E-3</v>
          </cell>
          <cell r="L636">
            <v>3.1098829138609735E-3</v>
          </cell>
          <cell r="M636">
            <v>3.4571093626882352E-3</v>
          </cell>
          <cell r="N636">
            <v>3.3951711967107577E-3</v>
          </cell>
          <cell r="O636">
            <v>5.0017349407400543E-3</v>
          </cell>
        </row>
        <row r="637">
          <cell r="A637" t="str">
            <v>D-TH2O</v>
          </cell>
          <cell r="B637" t="str">
            <v>VAR_ncap</v>
          </cell>
          <cell r="C637" t="str">
            <v>-</v>
          </cell>
          <cell r="D637">
            <v>6.0150673618712105E-4</v>
          </cell>
          <cell r="E637">
            <v>2.9058458511532301E-7</v>
          </cell>
          <cell r="F637">
            <v>2.0377316129424599E-7</v>
          </cell>
          <cell r="G637">
            <v>9.2562804494558302E-8</v>
          </cell>
          <cell r="H637">
            <v>4.5302911377872698E-7</v>
          </cell>
          <cell r="I637">
            <v>1.9532682919955201E-5</v>
          </cell>
          <cell r="J637">
            <v>7.32887361237659E-5</v>
          </cell>
          <cell r="K637">
            <v>6.6574652885186699E-5</v>
          </cell>
          <cell r="L637">
            <v>1.5699493288422E-4</v>
          </cell>
          <cell r="M637">
            <v>6.1121702520850103E-4</v>
          </cell>
          <cell r="N637">
            <v>1.94801489824413E-4</v>
          </cell>
          <cell r="O637">
            <v>4.3440711846036802E-4</v>
          </cell>
        </row>
        <row r="638">
          <cell r="A638" t="str">
            <v>D-TH2O</v>
          </cell>
          <cell r="B638" t="str">
            <v>VAR_cap</v>
          </cell>
          <cell r="C638" t="str">
            <v>-</v>
          </cell>
          <cell r="D638">
            <v>6.0150673618712105E-4</v>
          </cell>
          <cell r="E638">
            <v>6.0179732077223597E-4</v>
          </cell>
          <cell r="F638">
            <v>6.0200109393353002E-4</v>
          </cell>
          <cell r="G638">
            <v>6.0209365673802502E-4</v>
          </cell>
          <cell r="H638">
            <v>6.02546685851803E-4</v>
          </cell>
          <cell r="I638">
            <v>6.22079368771759E-4</v>
          </cell>
          <cell r="J638">
            <v>6.9536810489552502E-4</v>
          </cell>
          <cell r="K638">
            <v>7.6194275778071095E-4</v>
          </cell>
          <cell r="L638">
            <v>9.1893769066493105E-4</v>
          </cell>
          <cell r="M638">
            <v>1.08449773228817E-3</v>
          </cell>
          <cell r="N638">
            <v>1.12296186078231E-3</v>
          </cell>
          <cell r="O638">
            <v>1.5572696674201901E-3</v>
          </cell>
        </row>
        <row r="639">
          <cell r="A639" t="str">
            <v>TFHGV-HYBDSL</v>
          </cell>
          <cell r="B639" t="str">
            <v>VAR_fout</v>
          </cell>
          <cell r="C639" t="str">
            <v>CO2_T</v>
          </cell>
          <cell r="E639">
            <v>224.60917992457499</v>
          </cell>
          <cell r="F639">
            <v>307.83586637447047</v>
          </cell>
          <cell r="G639">
            <v>822.14437691276544</v>
          </cell>
          <cell r="H639">
            <v>888.22402458356601</v>
          </cell>
          <cell r="I639">
            <v>793.31506278957499</v>
          </cell>
          <cell r="J639">
            <v>362.64746945021801</v>
          </cell>
          <cell r="K639">
            <v>146.742636580913</v>
          </cell>
        </row>
        <row r="640">
          <cell r="A640" t="str">
            <v>TFHGV-HYBDSL</v>
          </cell>
          <cell r="B640" t="str">
            <v>VAR_fout</v>
          </cell>
          <cell r="C640" t="str">
            <v>TFHGV</v>
          </cell>
          <cell r="E640">
            <v>0.50090253198232815</v>
          </cell>
          <cell r="F640">
            <v>0.68650695823619234</v>
          </cell>
          <cell r="G640">
            <v>1.8334700308728553</v>
          </cell>
          <cell r="H640">
            <v>1.9808347238115829</v>
          </cell>
          <cell r="I640">
            <v>1.7691775721030547</v>
          </cell>
          <cell r="J640">
            <v>0.80874270466415354</v>
          </cell>
          <cell r="K640">
            <v>0.32725179904857304</v>
          </cell>
        </row>
        <row r="641">
          <cell r="A641" t="str">
            <v>TFHGV-HYBDSL</v>
          </cell>
          <cell r="B641" t="str">
            <v>VAR_fin</v>
          </cell>
          <cell r="C641" t="str">
            <v>TDSL</v>
          </cell>
          <cell r="E641">
            <v>3.0642452922861567</v>
          </cell>
          <cell r="F641">
            <v>4.1996707554498025</v>
          </cell>
          <cell r="G641">
            <v>11.216157938782615</v>
          </cell>
          <cell r="H641">
            <v>12.11765381423692</v>
          </cell>
          <cell r="I641">
            <v>10.822852152654511</v>
          </cell>
          <cell r="J641">
            <v>4.9474416023222156</v>
          </cell>
          <cell r="K641">
            <v>2.0019459287982668</v>
          </cell>
        </row>
        <row r="642">
          <cell r="A642" t="str">
            <v>TFHGV-HYBDSL</v>
          </cell>
          <cell r="B642" t="str">
            <v>VAR_ncap</v>
          </cell>
          <cell r="C642" t="str">
            <v>-</v>
          </cell>
          <cell r="E642">
            <v>9.4231583645410597E-3</v>
          </cell>
          <cell r="F642">
            <v>3.4922254358770999E-3</v>
          </cell>
          <cell r="G642">
            <v>2.9076540881328199E-2</v>
          </cell>
          <cell r="H642">
            <v>3.1594881566560602E-2</v>
          </cell>
          <cell r="I642">
            <v>9.5765900727409203E-3</v>
          </cell>
          <cell r="J642">
            <v>1.2202866695790401E-2</v>
          </cell>
        </row>
        <row r="643">
          <cell r="A643" t="str">
            <v>TFHGV-HYBDSL</v>
          </cell>
          <cell r="B643" t="str">
            <v>VAR_cap</v>
          </cell>
          <cell r="C643" t="str">
            <v>-</v>
          </cell>
          <cell r="E643">
            <v>9.4231583645410597E-3</v>
          </cell>
          <cell r="F643">
            <v>1.29153838004182E-2</v>
          </cell>
          <cell r="G643">
            <v>3.4492289524807297E-2</v>
          </cell>
          <cell r="H643">
            <v>3.9135432207356699E-2</v>
          </cell>
          <cell r="I643">
            <v>3.5160644648570903E-2</v>
          </cell>
          <cell r="J643">
            <v>1.7168433953213501E-2</v>
          </cell>
          <cell r="K643">
            <v>8.2352612125307697E-3</v>
          </cell>
        </row>
        <row r="644">
          <cell r="A644" t="str">
            <v>D-TKER</v>
          </cell>
          <cell r="B644" t="str">
            <v>VAR_fout</v>
          </cell>
          <cell r="C644" t="str">
            <v>CO2</v>
          </cell>
          <cell r="D644">
            <v>80.695439868017502</v>
          </cell>
          <cell r="E644">
            <v>102.298484660602</v>
          </cell>
          <cell r="F644">
            <v>134.51937565288799</v>
          </cell>
          <cell r="G644">
            <v>186.49128383751699</v>
          </cell>
          <cell r="H644">
            <v>172.436973741435</v>
          </cell>
          <cell r="I644">
            <v>156.66533099154501</v>
          </cell>
          <cell r="J644">
            <v>140.213837229999</v>
          </cell>
          <cell r="K644">
            <v>2.4837983818208001E-5</v>
          </cell>
          <cell r="L644">
            <v>2.0625888119966199E-2</v>
          </cell>
          <cell r="M644">
            <v>3.4159287633281001E-2</v>
          </cell>
          <cell r="N644">
            <v>2.4910285554464701E-2</v>
          </cell>
          <cell r="O644">
            <v>5.1781992847039E-2</v>
          </cell>
        </row>
        <row r="645">
          <cell r="A645" t="str">
            <v>D-TKER</v>
          </cell>
          <cell r="B645" t="str">
            <v>VAR_fout</v>
          </cell>
          <cell r="C645" t="str">
            <v>TKER</v>
          </cell>
          <cell r="D645">
            <v>1.09216389055631</v>
          </cell>
          <cell r="E645">
            <v>1.3845480139605699</v>
          </cell>
          <cell r="F645">
            <v>1.82063825302342</v>
          </cell>
          <cell r="G645">
            <v>2.5240465439429198</v>
          </cell>
          <cell r="H645">
            <v>2.3338299713741799</v>
          </cell>
          <cell r="I645">
            <v>2.12037034175499</v>
          </cell>
          <cell r="J645">
            <v>1.89770934057003</v>
          </cell>
          <cell r="K645">
            <v>3.3616706327937398E-7</v>
          </cell>
          <cell r="L645">
            <v>2.79158899835301E-4</v>
          </cell>
          <cell r="M645">
            <v>4.6232526325173999E-4</v>
          </cell>
          <cell r="N645">
            <v>3.3714562347674399E-4</v>
          </cell>
          <cell r="O645">
            <v>7.0083790188243099E-4</v>
          </cell>
        </row>
        <row r="646">
          <cell r="A646" t="str">
            <v>D-TKER</v>
          </cell>
          <cell r="B646" t="str">
            <v>VAR_fin</v>
          </cell>
          <cell r="C646" t="str">
            <v>KER</v>
          </cell>
          <cell r="D646">
            <v>1.1084538443409022</v>
          </cell>
          <cell r="E646">
            <v>1.4051989651181691</v>
          </cell>
          <cell r="F646">
            <v>1.8477936216056052</v>
          </cell>
          <cell r="G646">
            <v>2.5616934593065568</v>
          </cell>
          <cell r="H646">
            <v>2.3686397491955482</v>
          </cell>
          <cell r="I646">
            <v>2.1519963048289132</v>
          </cell>
          <cell r="J646">
            <v>1.9260142476648234</v>
          </cell>
          <cell r="K646">
            <v>3.4118109640395668E-7</v>
          </cell>
          <cell r="L646">
            <v>2.8332263901052383E-4</v>
          </cell>
          <cell r="M646">
            <v>4.6922098397363994E-4</v>
          </cell>
          <cell r="N646">
            <v>3.4217425212176796E-4</v>
          </cell>
          <cell r="O646">
            <v>7.1129111053625069E-4</v>
          </cell>
        </row>
        <row r="647">
          <cell r="A647" t="str">
            <v>T_B_u-BEVELC-S1</v>
          </cell>
          <cell r="B647" t="str">
            <v>VAR_fout</v>
          </cell>
          <cell r="C647" t="str">
            <v>TPBSu</v>
          </cell>
          <cell r="D647">
            <v>1.8160432156291207E-7</v>
          </cell>
          <cell r="E647">
            <v>2.8145708724644481E-4</v>
          </cell>
          <cell r="F647">
            <v>7.1553209744028062E-4</v>
          </cell>
          <cell r="G647">
            <v>0.10885313641291058</v>
          </cell>
          <cell r="H647">
            <v>0.11510178060048</v>
          </cell>
          <cell r="I647">
            <v>0.12007904720172426</v>
          </cell>
          <cell r="J647">
            <v>0.12426618964652103</v>
          </cell>
          <cell r="K647">
            <v>0.128441777833016</v>
          </cell>
          <cell r="L647">
            <v>0.13204838841561919</v>
          </cell>
          <cell r="M647">
            <v>0.1357992191740317</v>
          </cell>
          <cell r="N647">
            <v>0.13994456348489576</v>
          </cell>
          <cell r="O647">
            <v>0.14469684100629335</v>
          </cell>
        </row>
        <row r="648">
          <cell r="A648" t="str">
            <v>T_B_u-BEVELC-S1</v>
          </cell>
          <cell r="B648" t="str">
            <v>VAR_fin</v>
          </cell>
          <cell r="C648" t="str">
            <v>T-ELC-Bus_u_BatSTGout_S1</v>
          </cell>
          <cell r="D648">
            <v>4.7955525317459194E-7</v>
          </cell>
          <cell r="E648">
            <v>7.1723882062303874E-4</v>
          </cell>
          <cell r="F648">
            <v>1.7679925898932923E-3</v>
          </cell>
          <cell r="G648">
            <v>0.24335436599556795</v>
          </cell>
          <cell r="H648">
            <v>0.24435579950611472</v>
          </cell>
          <cell r="I648">
            <v>0.25222462996569234</v>
          </cell>
          <cell r="J648">
            <v>0.25021659011708364</v>
          </cell>
          <cell r="K648">
            <v>0.24184583046906535</v>
          </cell>
          <cell r="L648">
            <v>0.24521085584494823</v>
          </cell>
          <cell r="M648">
            <v>0.25038706682451634</v>
          </cell>
          <cell r="N648">
            <v>0.25803026690540065</v>
          </cell>
          <cell r="O648">
            <v>0.26679253252486484</v>
          </cell>
        </row>
        <row r="649">
          <cell r="A649" t="str">
            <v>T_B_u-BEVELC-S1</v>
          </cell>
          <cell r="B649" t="str">
            <v>VAR_ncap</v>
          </cell>
          <cell r="C649" t="str">
            <v>-</v>
          </cell>
          <cell r="E649">
            <v>5.4194323841039901E-6</v>
          </cell>
          <cell r="F649">
            <v>8.3867069290808194E-6</v>
          </cell>
          <cell r="G649">
            <v>2.0510186723893299E-3</v>
          </cell>
          <cell r="H649">
            <v>2.35750724566607E-3</v>
          </cell>
          <cell r="I649">
            <v>4.9877570358105997E-4</v>
          </cell>
          <cell r="J649">
            <v>1.20883978299754E-3</v>
          </cell>
          <cell r="K649">
            <v>1.6534656126717499E-3</v>
          </cell>
          <cell r="L649">
            <v>9.7333217193801497E-4</v>
          </cell>
          <cell r="M649">
            <v>1.44866576178548E-3</v>
          </cell>
          <cell r="N649">
            <v>1.7244623813567901E-3</v>
          </cell>
          <cell r="O649">
            <v>6.8640835473998403E-4</v>
          </cell>
        </row>
        <row r="650">
          <cell r="A650" t="str">
            <v>T_B_u-BEVELC-S1</v>
          </cell>
          <cell r="B650" t="str">
            <v>VAR_cap</v>
          </cell>
          <cell r="C650" t="str">
            <v>-</v>
          </cell>
          <cell r="D650">
            <v>3.02390998593531E-8</v>
          </cell>
          <cell r="E650">
            <v>5.4609232420505441E-6</v>
          </cell>
          <cell r="F650">
            <v>1.3836250309083222E-5</v>
          </cell>
          <cell r="G650">
            <v>2.0535360252173407E-3</v>
          </cell>
          <cell r="H650">
            <v>2.3622386632351903E-3</v>
          </cell>
          <cell r="I650">
            <v>2.857050252559102E-3</v>
          </cell>
          <cell r="J650">
            <v>2.9298924649140468E-3</v>
          </cell>
          <cell r="K650">
            <v>3.0326134763242543E-3</v>
          </cell>
          <cell r="L650">
            <v>3.1704658558322544E-3</v>
          </cell>
          <cell r="M650">
            <v>3.2689354127990729E-3</v>
          </cell>
          <cell r="N650">
            <v>3.3454562786714697E-3</v>
          </cell>
          <cell r="O650">
            <v>3.3880379129550059E-3</v>
          </cell>
        </row>
        <row r="651">
          <cell r="A651" t="str">
            <v>TPSHPH2OEXT</v>
          </cell>
          <cell r="B651" t="str">
            <v>VAR_fout</v>
          </cell>
          <cell r="C651" t="str">
            <v>TPSHP</v>
          </cell>
          <cell r="H651">
            <v>5.4358133234909701E-5</v>
          </cell>
          <cell r="I651">
            <v>1.85301110333138E-3</v>
          </cell>
          <cell r="J651">
            <v>1.98447967011136E-3</v>
          </cell>
          <cell r="K651">
            <v>2.03681006500434E-3</v>
          </cell>
          <cell r="L651">
            <v>1.8459105914973E-3</v>
          </cell>
          <cell r="M651">
            <v>1.81581712677848E-3</v>
          </cell>
          <cell r="N651">
            <v>1.7784866450570201E-3</v>
          </cell>
          <cell r="O651">
            <v>1.81106027818233E-3</v>
          </cell>
        </row>
        <row r="652">
          <cell r="A652" t="str">
            <v>TPSHPH2OEXT</v>
          </cell>
          <cell r="B652" t="str">
            <v>VAR_fin</v>
          </cell>
          <cell r="C652" t="str">
            <v>TH2O</v>
          </cell>
          <cell r="H652">
            <v>3.0308777318858706E-5</v>
          </cell>
          <cell r="I652">
            <v>1.0331940697362774E-3</v>
          </cell>
          <cell r="J652">
            <v>1.1064977554560247E-3</v>
          </cell>
          <cell r="K652">
            <v>1.1356759150327215E-3</v>
          </cell>
          <cell r="L652">
            <v>1.0292349964712126E-3</v>
          </cell>
          <cell r="M652">
            <v>1.0124556100825411E-3</v>
          </cell>
          <cell r="N652">
            <v>9.9164103845602908E-4</v>
          </cell>
          <cell r="O652">
            <v>1.0098033066228706E-3</v>
          </cell>
        </row>
        <row r="653">
          <cell r="A653" t="str">
            <v>TPSHPH2OEXT</v>
          </cell>
          <cell r="B653" t="str">
            <v>VAR_ncap</v>
          </cell>
          <cell r="C653" t="str">
            <v>-</v>
          </cell>
          <cell r="H653">
            <v>5.2349044107946797E-5</v>
          </cell>
          <cell r="I653">
            <v>1.75609956593669E-3</v>
          </cell>
          <cell r="J653">
            <v>5.3523482471507898E-5</v>
          </cell>
          <cell r="K653">
            <v>3.4275488134810899E-5</v>
          </cell>
          <cell r="L653">
            <v>2.17247656242156E-4</v>
          </cell>
          <cell r="M653">
            <v>1.49792140479499E-3</v>
          </cell>
          <cell r="N653">
            <v>2.4089713147597602E-5</v>
          </cell>
          <cell r="O653">
            <v>3.1337052166330197E-5</v>
          </cell>
        </row>
        <row r="654">
          <cell r="A654" t="str">
            <v>TPSHPH2OEXT</v>
          </cell>
          <cell r="B654" t="str">
            <v>VAR_cap</v>
          </cell>
          <cell r="C654" t="str">
            <v>-</v>
          </cell>
          <cell r="H654">
            <v>5.2349044107946797E-5</v>
          </cell>
          <cell r="I654">
            <v>1.8076940549776868E-3</v>
          </cell>
          <cell r="J654">
            <v>1.8594889904551793E-3</v>
          </cell>
          <cell r="K654">
            <v>1.8588330592967995E-3</v>
          </cell>
          <cell r="L654">
            <v>1.8134984200221466E-3</v>
          </cell>
          <cell r="M654">
            <v>1.7827737681543013E-3</v>
          </cell>
          <cell r="N654">
            <v>1.7581504936268672E-3</v>
          </cell>
          <cell r="O654">
            <v>1.7197671365757209E-3</v>
          </cell>
        </row>
        <row r="655">
          <cell r="A655" t="str">
            <v>T_B_u-BEVELC-S2</v>
          </cell>
          <cell r="B655" t="str">
            <v>VAR_fout</v>
          </cell>
          <cell r="C655" t="str">
            <v>TPBSu</v>
          </cell>
          <cell r="D655">
            <v>3.4800989513742293E-4</v>
          </cell>
          <cell r="E655">
            <v>5.9729691023492648E-4</v>
          </cell>
          <cell r="F655">
            <v>9.9763832676105324E-4</v>
          </cell>
          <cell r="G655">
            <v>3.9833245061123096E-2</v>
          </cell>
          <cell r="H655">
            <v>4.1571792305174209E-2</v>
          </cell>
          <cell r="I655">
            <v>4.3339231712721554E-2</v>
          </cell>
          <cell r="J655">
            <v>4.4849493432153491E-2</v>
          </cell>
          <cell r="K655">
            <v>4.6361949023738261E-2</v>
          </cell>
          <cell r="L655">
            <v>4.7663444109056499E-2</v>
          </cell>
          <cell r="M655">
            <v>4.9021571616036132E-2</v>
          </cell>
          <cell r="N655">
            <v>5.0518376488868595E-2</v>
          </cell>
          <cell r="O655">
            <v>5.2244188752100046E-2</v>
          </cell>
        </row>
        <row r="656">
          <cell r="A656" t="str">
            <v>T_B_u-BEVELC-S2</v>
          </cell>
          <cell r="B656" t="str">
            <v>VAR_fin</v>
          </cell>
          <cell r="C656" t="str">
            <v>T-ELC-Bus_u_BatSTGout_S2</v>
          </cell>
          <cell r="D656">
            <v>1.2646595086737769E-3</v>
          </cell>
          <cell r="E656">
            <v>2.1530342930684374E-3</v>
          </cell>
          <cell r="F656">
            <v>3.489910392204558E-3</v>
          </cell>
          <cell r="G656">
            <v>0.12297669440666033</v>
          </cell>
          <cell r="H656">
            <v>0.12239562761662041</v>
          </cell>
          <cell r="I656">
            <v>0.12619801562800473</v>
          </cell>
          <cell r="J656">
            <v>0.12536505096247766</v>
          </cell>
          <cell r="K656">
            <v>0.12085262726929605</v>
          </cell>
          <cell r="L656">
            <v>0.12248753735574766</v>
          </cell>
          <cell r="M656">
            <v>0.12492243813051204</v>
          </cell>
          <cell r="N656">
            <v>0.12873676941275733</v>
          </cell>
          <cell r="O656">
            <v>0.13313468381189239</v>
          </cell>
        </row>
        <row r="657">
          <cell r="A657" t="str">
            <v>T_B_u-BEVELC-S2</v>
          </cell>
          <cell r="B657" t="str">
            <v>VAR_ncap</v>
          </cell>
          <cell r="C657" t="str">
            <v>-</v>
          </cell>
          <cell r="E657">
            <v>1.22766498777939E-6</v>
          </cell>
          <cell r="F657">
            <v>7.5100013577685603E-6</v>
          </cell>
          <cell r="G657">
            <v>7.4172047715991398E-4</v>
          </cell>
          <cell r="H657">
            <v>7.1206375587638804E-4</v>
          </cell>
          <cell r="I657">
            <v>1.04451626168922E-4</v>
          </cell>
          <cell r="J657">
            <v>3.7284121942480298E-4</v>
          </cell>
          <cell r="K657">
            <v>4.6939900939706902E-4</v>
          </cell>
          <cell r="L657">
            <v>2.62342011680027E-4</v>
          </cell>
          <cell r="M657">
            <v>4.2278957288819101E-4</v>
          </cell>
          <cell r="N657">
            <v>4.8420250992940999E-4</v>
          </cell>
          <cell r="O657">
            <v>2.17583655715041E-4</v>
          </cell>
        </row>
        <row r="658">
          <cell r="A658" t="str">
            <v>T_B_u-BEVELC-S2</v>
          </cell>
          <cell r="B658" t="str">
            <v>VAR_cap</v>
          </cell>
          <cell r="C658" t="str">
            <v>-</v>
          </cell>
          <cell r="D658">
            <v>7.2120599995294153E-6</v>
          </cell>
          <cell r="E658">
            <v>1.14097559227031E-5</v>
          </cell>
          <cell r="F658">
            <v>1.8924778485557783E-5</v>
          </cell>
          <cell r="G658">
            <v>7.5214576773079697E-4</v>
          </cell>
          <cell r="H658">
            <v>7.9684365228950495E-4</v>
          </cell>
          <cell r="I658">
            <v>8.1778936709772697E-4</v>
          </cell>
          <cell r="J658">
            <v>8.4648441860946978E-4</v>
          </cell>
          <cell r="K658">
            <v>8.7790892123803437E-4</v>
          </cell>
          <cell r="L658">
            <v>8.9942387890845014E-4</v>
          </cell>
          <cell r="M658">
            <v>9.2557024866410473E-4</v>
          </cell>
          <cell r="N658">
            <v>9.5345124909927421E-4</v>
          </cell>
          <cell r="O658">
            <v>9.8701062538858356E-4</v>
          </cell>
        </row>
        <row r="659">
          <cell r="A659" t="str">
            <v>TFHGV-ICEDSL</v>
          </cell>
          <cell r="B659" t="str">
            <v>VAR_fout</v>
          </cell>
          <cell r="C659" t="str">
            <v>CO2_T</v>
          </cell>
          <cell r="D659">
            <v>384.92207150267689</v>
          </cell>
          <cell r="E659">
            <v>450.66703990418341</v>
          </cell>
          <cell r="F659">
            <v>351.95362917912405</v>
          </cell>
          <cell r="G659">
            <v>32.355293584685974</v>
          </cell>
          <cell r="H659">
            <v>5.6539013064958399E-2</v>
          </cell>
          <cell r="I659">
            <v>5.6281193399838503E-2</v>
          </cell>
          <cell r="J659">
            <v>5.1033093517017999E-2</v>
          </cell>
          <cell r="K659">
            <v>2.40412221158183E-2</v>
          </cell>
        </row>
        <row r="660">
          <cell r="A660" t="str">
            <v>TFHGV-ICEDSL</v>
          </cell>
          <cell r="B660" t="str">
            <v>VAR_fout</v>
          </cell>
          <cell r="C660" t="str">
            <v>TFHGV</v>
          </cell>
          <cell r="D660">
            <v>0.62335065311402493</v>
          </cell>
          <cell r="E660">
            <v>0.72981939581836708</v>
          </cell>
          <cell r="F660">
            <v>0.5699608852207203</v>
          </cell>
          <cell r="G660">
            <v>5.2396822320358458E-2</v>
          </cell>
          <cell r="H660">
            <v>9.1560430875991419E-5</v>
          </cell>
          <cell r="I660">
            <v>9.1142912452039411E-5</v>
          </cell>
          <cell r="J660">
            <v>8.2644032466299143E-5</v>
          </cell>
          <cell r="K660">
            <v>3.8932845417388615E-5</v>
          </cell>
        </row>
        <row r="661">
          <cell r="A661" t="str">
            <v>TFHGV-ICEDSL</v>
          </cell>
          <cell r="B661" t="str">
            <v>VAR_fin</v>
          </cell>
          <cell r="C661" t="str">
            <v>TDSL</v>
          </cell>
          <cell r="D661">
            <v>5.2513243042657036</v>
          </cell>
          <cell r="E661">
            <v>6.1482542961007445</v>
          </cell>
          <cell r="F661">
            <v>4.8015501934396259</v>
          </cell>
          <cell r="G661">
            <v>0.44140918942272722</v>
          </cell>
          <cell r="H661">
            <v>7.7133714959015513E-4</v>
          </cell>
          <cell r="I661">
            <v>7.6781982810147952E-4</v>
          </cell>
          <cell r="J661">
            <v>6.9622228536177244E-4</v>
          </cell>
          <cell r="K661">
            <v>3.2798393063872218E-4</v>
          </cell>
        </row>
        <row r="662">
          <cell r="A662" t="str">
            <v>TFHGV-ICEDSL</v>
          </cell>
          <cell r="B662" t="str">
            <v>VAR_ncap</v>
          </cell>
          <cell r="C662" t="str">
            <v>-</v>
          </cell>
          <cell r="E662">
            <v>1.0941560065648999E-6</v>
          </cell>
          <cell r="F662">
            <v>3.74051916242271E-6</v>
          </cell>
          <cell r="G662">
            <v>3.7221435818917799E-6</v>
          </cell>
          <cell r="H662">
            <v>1.0924736311480401E-6</v>
          </cell>
          <cell r="I662">
            <v>1.1494164175801099E-6</v>
          </cell>
          <cell r="J662">
            <v>1.3001825218419599E-6</v>
          </cell>
        </row>
        <row r="663">
          <cell r="A663" t="str">
            <v>TFHGV-ICEDSL</v>
          </cell>
          <cell r="B663" t="str">
            <v>VAR_cap</v>
          </cell>
          <cell r="C663" t="str">
            <v>-</v>
          </cell>
          <cell r="D663">
            <v>1.1729921278076023E-2</v>
          </cell>
          <cell r="E663">
            <v>1.3730011371389725E-2</v>
          </cell>
          <cell r="F663">
            <v>1.0725275882113952E-2</v>
          </cell>
          <cell r="G663">
            <v>9.8667912954175196E-4</v>
          </cell>
          <cell r="H663">
            <v>2.05775393344125E-6</v>
          </cell>
          <cell r="I663">
            <v>2.0340503714395298E-6</v>
          </cell>
          <cell r="J663">
            <v>1.8961675734028899E-6</v>
          </cell>
          <cell r="K663">
            <v>8.7744486260996797E-7</v>
          </cell>
        </row>
        <row r="664">
          <cell r="A664" t="str">
            <v>D-T-ELC-Bus_u_S1</v>
          </cell>
          <cell r="B664" t="str">
            <v>VAR_fout</v>
          </cell>
          <cell r="C664" t="str">
            <v>T-ELC-Bus_u_BatSTGin_S1</v>
          </cell>
          <cell r="D664">
            <v>7.9170239523118549E-6</v>
          </cell>
          <cell r="E664">
            <v>7.2564811011027188E-4</v>
          </cell>
          <cell r="F664">
            <v>1.7801025993209505E-3</v>
          </cell>
          <cell r="G664">
            <v>0.24350114186863295</v>
          </cell>
          <cell r="H664">
            <v>0.24456363397995354</v>
          </cell>
          <cell r="I664">
            <v>0.25241682561728551</v>
          </cell>
          <cell r="J664">
            <v>0.2504542745908685</v>
          </cell>
          <cell r="K664">
            <v>0.24233884592323512</v>
          </cell>
          <cell r="L664">
            <v>0.24557198927782067</v>
          </cell>
          <cell r="M664">
            <v>0.25107899323453653</v>
          </cell>
          <cell r="N664">
            <v>0.2585475833274814</v>
          </cell>
          <cell r="O664">
            <v>0.26801017114282133</v>
          </cell>
        </row>
        <row r="665">
          <cell r="A665" t="str">
            <v>D-T-ELC-Bus_u_S1</v>
          </cell>
          <cell r="B665" t="str">
            <v>VAR_fin</v>
          </cell>
          <cell r="C665" t="str">
            <v>TELC</v>
          </cell>
          <cell r="D665">
            <v>7.9170239523118549E-6</v>
          </cell>
          <cell r="E665">
            <v>7.2564811011027188E-4</v>
          </cell>
          <cell r="F665">
            <v>1.7801025993209505E-3</v>
          </cell>
          <cell r="G665">
            <v>0.24350114186863295</v>
          </cell>
          <cell r="H665">
            <v>0.24456363397995354</v>
          </cell>
          <cell r="I665">
            <v>0.25241682561728551</v>
          </cell>
          <cell r="J665">
            <v>0.2504542745908685</v>
          </cell>
          <cell r="K665">
            <v>0.24233884592323512</v>
          </cell>
          <cell r="L665">
            <v>0.24557198927782067</v>
          </cell>
          <cell r="M665">
            <v>0.25107899323453653</v>
          </cell>
          <cell r="N665">
            <v>0.2585475833274814</v>
          </cell>
          <cell r="O665">
            <v>0.26801017114282133</v>
          </cell>
        </row>
        <row r="666">
          <cell r="A666" t="str">
            <v>D-T-ELC-Bus_u_S1</v>
          </cell>
          <cell r="B666" t="str">
            <v>VAR_ncap</v>
          </cell>
          <cell r="C666" t="str">
            <v>-</v>
          </cell>
          <cell r="D666">
            <v>1.00089550306498E-4</v>
          </cell>
          <cell r="E666">
            <v>1.00067579480157E-4</v>
          </cell>
          <cell r="F666">
            <v>2.24205126183393E-4</v>
          </cell>
          <cell r="G666">
            <v>2.5353753340493002E-2</v>
          </cell>
          <cell r="H666">
            <v>3.8387060398393499E-4</v>
          </cell>
          <cell r="I666">
            <v>2.0972418956576599E-2</v>
          </cell>
          <cell r="J666">
            <v>5.3027447353535496E-3</v>
          </cell>
          <cell r="K666">
            <v>1.31491672221662E-2</v>
          </cell>
          <cell r="L666">
            <v>1.0423367837694601E-2</v>
          </cell>
          <cell r="M666">
            <v>9.3817313097846206E-3</v>
          </cell>
          <cell r="N666">
            <v>1.6101638146711301E-2</v>
          </cell>
          <cell r="O666">
            <v>5.9025373761355197E-3</v>
          </cell>
        </row>
        <row r="667">
          <cell r="A667" t="str">
            <v>D-T-ELC-Bus_u_S1</v>
          </cell>
          <cell r="B667" t="str">
            <v>VAR_cap</v>
          </cell>
          <cell r="C667" t="str">
            <v>-</v>
          </cell>
          <cell r="D667">
            <v>1.00089550306498E-4</v>
          </cell>
          <cell r="E667">
            <v>2.0015712978665499E-4</v>
          </cell>
          <cell r="F667">
            <v>4.2436225597004801E-4</v>
          </cell>
          <cell r="G667">
            <v>2.5738002748595001E-2</v>
          </cell>
          <cell r="H667">
            <v>2.5852494050545401E-2</v>
          </cell>
          <cell r="I667">
            <v>2.6680500125474699E-2</v>
          </cell>
          <cell r="J667">
            <v>2.64742048211579E-2</v>
          </cell>
          <cell r="K667">
            <v>2.5616032335333501E-2</v>
          </cell>
          <cell r="L667">
            <v>2.5957766162454501E-2</v>
          </cell>
          <cell r="M667">
            <v>2.6541993433683599E-2</v>
          </cell>
          <cell r="N667">
            <v>2.73295764147659E-2</v>
          </cell>
          <cell r="O667">
            <v>2.8335557311071E-2</v>
          </cell>
        </row>
        <row r="668">
          <cell r="A668" t="str">
            <v>T-Plg-DSL-mix_S1</v>
          </cell>
          <cell r="B668" t="str">
            <v>VAR_fout</v>
          </cell>
          <cell r="C668" t="str">
            <v>CO2_T</v>
          </cell>
          <cell r="D668">
            <v>1.2701331712099799E-3</v>
          </cell>
          <cell r="E668">
            <v>3.7476847008569097E-2</v>
          </cell>
          <cell r="F668">
            <v>5.3431967870754354E-2</v>
          </cell>
          <cell r="G668">
            <v>7.2525276425509433E-2</v>
          </cell>
          <cell r="H668">
            <v>7.029309482239697E-2</v>
          </cell>
          <cell r="I668">
            <v>3.3706373631904409E-2</v>
          </cell>
          <cell r="J668">
            <v>9.1295473257331006E-2</v>
          </cell>
          <cell r="K668">
            <v>5.6535665192890203E-2</v>
          </cell>
          <cell r="L668">
            <v>0.24471181507932388</v>
          </cell>
          <cell r="M668">
            <v>1.3970121277364151E-2</v>
          </cell>
          <cell r="N668">
            <v>8.2725173440733393E-3</v>
          </cell>
          <cell r="O668">
            <v>7.8204648243791908E-3</v>
          </cell>
        </row>
        <row r="669">
          <cell r="A669" t="str">
            <v>T-Plg-DSL-mix_S1</v>
          </cell>
          <cell r="B669" t="str">
            <v>VAR_fout</v>
          </cell>
          <cell r="C669" t="str">
            <v>T-PEVmix-ELC_DSL_S1</v>
          </cell>
          <cell r="D669">
            <v>1.2621722187808218E-5</v>
          </cell>
          <cell r="E669">
            <v>3.7241949280525496E-4</v>
          </cell>
          <cell r="F669">
            <v>5.3097066488712427E-4</v>
          </cell>
          <cell r="G669">
            <v>7.2070701827646531E-4</v>
          </cell>
          <cell r="H669">
            <v>6.9852511113016071E-4</v>
          </cell>
          <cell r="I669">
            <v>3.4528465953542769E-4</v>
          </cell>
          <cell r="J669">
            <v>9.9390913052556959E-4</v>
          </cell>
          <cell r="K669">
            <v>6.4830763393114812E-4</v>
          </cell>
          <cell r="L669">
            <v>2.9623140129912766E-3</v>
          </cell>
          <cell r="M669">
            <v>1.778790638997847E-4</v>
          </cell>
          <cell r="N669">
            <v>1.0823578688182121E-4</v>
          </cell>
          <cell r="O669">
            <v>1.081434588838986E-4</v>
          </cell>
        </row>
        <row r="670">
          <cell r="A670" t="str">
            <v>T-Plg-DSL-mix_S1</v>
          </cell>
          <cell r="B670" t="str">
            <v>VAR_fin</v>
          </cell>
          <cell r="C670" t="str">
            <v>TDSL</v>
          </cell>
          <cell r="D670">
            <v>1.7327874095634112E-5</v>
          </cell>
          <cell r="E670">
            <v>5.1128031389589541E-4</v>
          </cell>
          <cell r="F670">
            <v>7.2894908418491523E-4</v>
          </cell>
          <cell r="G670">
            <v>9.8943078343123299E-4</v>
          </cell>
          <cell r="H670">
            <v>9.5897810126053184E-4</v>
          </cell>
          <cell r="I670">
            <v>4.5984138651984158E-4</v>
          </cell>
          <cell r="J670">
            <v>1.2455044100590858E-3</v>
          </cell>
          <cell r="K670">
            <v>7.7129147602851523E-4</v>
          </cell>
          <cell r="L670">
            <v>3.3384967950794535E-3</v>
          </cell>
          <cell r="M670">
            <v>1.905882848207932E-4</v>
          </cell>
          <cell r="N670">
            <v>1.1285835394370182E-4</v>
          </cell>
          <cell r="O670">
            <v>1.0669119814978441E-4</v>
          </cell>
        </row>
        <row r="671">
          <cell r="A671" t="str">
            <v>T_B_u-BEVELC-S3</v>
          </cell>
          <cell r="B671" t="str">
            <v>VAR_fout</v>
          </cell>
          <cell r="C671" t="str">
            <v>TPBSu</v>
          </cell>
          <cell r="D671">
            <v>6.9304576744667597E-4</v>
          </cell>
          <cell r="E671">
            <v>1.6384520888275333E-3</v>
          </cell>
          <cell r="F671">
            <v>1.9015417738583189E-3</v>
          </cell>
          <cell r="G671">
            <v>0.17409227236620464</v>
          </cell>
          <cell r="H671">
            <v>0.18168524114182524</v>
          </cell>
          <cell r="I671">
            <v>0.18941104111492471</v>
          </cell>
          <cell r="J671">
            <v>0.19601231492267943</v>
          </cell>
          <cell r="K671">
            <v>0.20261591955264935</v>
          </cell>
          <cell r="L671">
            <v>0.20830098921164936</v>
          </cell>
          <cell r="M671">
            <v>0.21423067522362754</v>
          </cell>
          <cell r="N671">
            <v>0.22077684617963267</v>
          </cell>
          <cell r="O671">
            <v>0.2283179359137581</v>
          </cell>
        </row>
        <row r="672">
          <cell r="A672" t="str">
            <v>T_B_u-BEVELC-S3</v>
          </cell>
          <cell r="B672" t="str">
            <v>VAR_fin</v>
          </cell>
          <cell r="C672" t="str">
            <v>T-ELC-Bus_u_BatSTGout_S3</v>
          </cell>
          <cell r="D672">
            <v>3.7877478566116216E-3</v>
          </cell>
          <cell r="E672">
            <v>8.8819590628727782E-3</v>
          </cell>
          <cell r="F672">
            <v>1.0204486757036699E-2</v>
          </cell>
          <cell r="G672">
            <v>0.80646242900483589</v>
          </cell>
          <cell r="H672">
            <v>0.82851233201312147</v>
          </cell>
          <cell r="I672">
            <v>0.80362544661728752</v>
          </cell>
          <cell r="J672">
            <v>0.80802126825774667</v>
          </cell>
          <cell r="K672">
            <v>0.78555849221905172</v>
          </cell>
          <cell r="L672">
            <v>0.7965502321850505</v>
          </cell>
          <cell r="M672">
            <v>0.81722885470618445</v>
          </cell>
          <cell r="N672">
            <v>0.84220062771442672</v>
          </cell>
          <cell r="O672">
            <v>0.87096773177281051</v>
          </cell>
        </row>
        <row r="673">
          <cell r="A673" t="str">
            <v>T_B_u-BEVELC-S3</v>
          </cell>
          <cell r="B673" t="str">
            <v>VAR_ncap</v>
          </cell>
          <cell r="C673" t="str">
            <v>-</v>
          </cell>
          <cell r="E673">
            <v>7.1249736868343101E-7</v>
          </cell>
          <cell r="F673">
            <v>4.8092156822082799E-6</v>
          </cell>
          <cell r="G673">
            <v>3.73743793161179E-3</v>
          </cell>
          <cell r="H673">
            <v>1.0115786879700201E-3</v>
          </cell>
          <cell r="I673">
            <v>2.5603662581042E-3</v>
          </cell>
          <cell r="J673">
            <v>1.3577781439363401E-3</v>
          </cell>
          <cell r="K673">
            <v>2.46351601266017E-3</v>
          </cell>
          <cell r="L673">
            <v>1.2560891314261401E-3</v>
          </cell>
          <cell r="M673">
            <v>3.0865174513809799E-3</v>
          </cell>
          <cell r="N673">
            <v>1.0770132849854E-3</v>
          </cell>
          <cell r="O673">
            <v>3.2289572805750898E-3</v>
          </cell>
        </row>
        <row r="674">
          <cell r="A674" t="str">
            <v>T_B_u-BEVELC-S3</v>
          </cell>
          <cell r="B674" t="str">
            <v>VAR_cap</v>
          </cell>
          <cell r="C674" t="str">
            <v>-</v>
          </cell>
          <cell r="D674">
            <v>1.7475025890024199E-5</v>
          </cell>
          <cell r="E674">
            <v>3.1086481315818927E-5</v>
          </cell>
          <cell r="F674">
            <v>3.5918117460555907E-5</v>
          </cell>
          <cell r="G674">
            <v>3.7573061702945269E-3</v>
          </cell>
          <cell r="H674">
            <v>3.8489608668437489E-3</v>
          </cell>
          <cell r="I674">
            <v>3.5719449460742099E-3</v>
          </cell>
          <cell r="J674">
            <v>3.6964892524283567E-3</v>
          </cell>
          <cell r="K674">
            <v>3.8212941565965099E-3</v>
          </cell>
          <cell r="L674">
            <v>3.9282315165185214E-3</v>
          </cell>
          <cell r="M674">
            <v>4.0401178662216502E-3</v>
          </cell>
          <cell r="N674">
            <v>4.1635307363663797E-3</v>
          </cell>
          <cell r="O674">
            <v>4.30597056556049E-3</v>
          </cell>
        </row>
        <row r="675">
          <cell r="A675" t="str">
            <v>D-T-ELC-Bus_u_S2</v>
          </cell>
          <cell r="B675" t="str">
            <v>VAR_fout</v>
          </cell>
          <cell r="C675" t="str">
            <v>T-ELC-Bus_u_BatSTGin_S2</v>
          </cell>
          <cell r="D675">
            <v>1.2481988647316733E-3</v>
          </cell>
          <cell r="E675">
            <v>2.1539501819712124E-3</v>
          </cell>
          <cell r="F675">
            <v>3.4941571634589602E-3</v>
          </cell>
          <cell r="G675">
            <v>0.12308606661619217</v>
          </cell>
          <cell r="H675">
            <v>0.1225657217093387</v>
          </cell>
          <cell r="I675">
            <v>0.12636142998319608</v>
          </cell>
          <cell r="J675">
            <v>0.12556767753860268</v>
          </cell>
          <cell r="K675">
            <v>0.1212981872879061</v>
          </cell>
          <cell r="L675">
            <v>0.12281546169565387</v>
          </cell>
          <cell r="M675">
            <v>0.12556159560228955</v>
          </cell>
          <cell r="N675">
            <v>0.12921334158497244</v>
          </cell>
          <cell r="O675">
            <v>0.13426717458304224</v>
          </cell>
        </row>
        <row r="676">
          <cell r="A676" t="str">
            <v>D-T-ELC-Bus_u_S2</v>
          </cell>
          <cell r="B676" t="str">
            <v>VAR_fin</v>
          </cell>
          <cell r="C676" t="str">
            <v>TELC</v>
          </cell>
          <cell r="D676">
            <v>1.2481988647316733E-3</v>
          </cell>
          <cell r="E676">
            <v>2.1539501819712124E-3</v>
          </cell>
          <cell r="F676">
            <v>3.4941571634589602E-3</v>
          </cell>
          <cell r="G676">
            <v>0.12308606661619217</v>
          </cell>
          <cell r="H676">
            <v>0.1225657217093387</v>
          </cell>
          <cell r="I676">
            <v>0.12636142998319608</v>
          </cell>
          <cell r="J676">
            <v>0.12556767753860268</v>
          </cell>
          <cell r="K676">
            <v>0.1212981872879061</v>
          </cell>
          <cell r="L676">
            <v>0.12281546169565387</v>
          </cell>
          <cell r="M676">
            <v>0.12556159560228955</v>
          </cell>
          <cell r="N676">
            <v>0.12921334158497244</v>
          </cell>
          <cell r="O676">
            <v>0.13426717458304224</v>
          </cell>
        </row>
        <row r="677">
          <cell r="A677" t="str">
            <v>D-T-ELC-Bus_u_S2</v>
          </cell>
          <cell r="B677" t="str">
            <v>VAR_ncap</v>
          </cell>
          <cell r="C677" t="str">
            <v>-</v>
          </cell>
          <cell r="D677">
            <v>1.5290867528992201E-4</v>
          </cell>
          <cell r="E677">
            <v>1.14809420806268E-4</v>
          </cell>
          <cell r="F677">
            <v>2.31512240134473E-4</v>
          </cell>
          <cell r="G677">
            <v>1.2567339642454101E-2</v>
          </cell>
          <cell r="H677">
            <v>2.7250713397753801E-4</v>
          </cell>
          <cell r="I677">
            <v>1.0445136025452899E-2</v>
          </cell>
          <cell r="J677">
            <v>2.6878201403051699E-3</v>
          </cell>
          <cell r="K677">
            <v>6.5664250229330702E-3</v>
          </cell>
          <cell r="L677">
            <v>5.20752796255334E-3</v>
          </cell>
          <cell r="M677">
            <v>4.7040588173444904E-3</v>
          </cell>
          <cell r="N677">
            <v>8.0329928589667407E-3</v>
          </cell>
          <cell r="O677">
            <v>2.99335634846771E-3</v>
          </cell>
        </row>
        <row r="678">
          <cell r="A678" t="str">
            <v>D-T-ELC-Bus_u_S2</v>
          </cell>
          <cell r="B678" t="str">
            <v>VAR_cap</v>
          </cell>
          <cell r="C678" t="str">
            <v>-</v>
          </cell>
          <cell r="D678">
            <v>1.5290867528992201E-4</v>
          </cell>
          <cell r="E678">
            <v>2.6771809609618999E-4</v>
          </cell>
          <cell r="F678">
            <v>4.9923033623066205E-4</v>
          </cell>
          <cell r="G678">
            <v>1.30103323616512E-2</v>
          </cell>
          <cell r="H678">
            <v>1.29584606370204E-2</v>
          </cell>
          <cell r="I678">
            <v>1.33567460014682E-2</v>
          </cell>
          <cell r="J678">
            <v>1.3274254111228701E-2</v>
          </cell>
          <cell r="K678">
            <v>1.2822274774124801E-2</v>
          </cell>
          <cell r="L678">
            <v>1.29829631333992E-2</v>
          </cell>
          <cell r="M678">
            <v>1.32758539209541E-2</v>
          </cell>
          <cell r="N678">
            <v>1.36594190444745E-2</v>
          </cell>
          <cell r="O678">
            <v>1.42009436765606E-2</v>
          </cell>
        </row>
        <row r="679">
          <cell r="A679" t="str">
            <v>T-Plg-DSL-mix_S2</v>
          </cell>
          <cell r="B679" t="str">
            <v>VAR_fout</v>
          </cell>
          <cell r="C679" t="str">
            <v>CO2_T</v>
          </cell>
          <cell r="D679">
            <v>8.0291885377229495E-4</v>
          </cell>
          <cell r="E679">
            <v>4.4902380200081402E-2</v>
          </cell>
          <cell r="F679">
            <v>0.1603249957521983</v>
          </cell>
          <cell r="G679">
            <v>0.39980511675932623</v>
          </cell>
          <cell r="H679">
            <v>0.32465012127222259</v>
          </cell>
          <cell r="I679">
            <v>0.1571817172042991</v>
          </cell>
          <cell r="J679">
            <v>0.397143864979079</v>
          </cell>
          <cell r="K679">
            <v>0.25357553820200329</v>
          </cell>
          <cell r="L679">
            <v>0.14922939637229579</v>
          </cell>
          <cell r="M679">
            <v>2.4223506573503001E-2</v>
          </cell>
          <cell r="N679">
            <v>2.0846082571170071E-2</v>
          </cell>
          <cell r="O679">
            <v>1.2831137177944501E-2</v>
          </cell>
        </row>
        <row r="680">
          <cell r="A680" t="str">
            <v>T-Plg-DSL-mix_S2</v>
          </cell>
          <cell r="B680" t="str">
            <v>VAR_fout</v>
          </cell>
          <cell r="C680" t="str">
            <v>T-PEVmix-ELC_DSL_S2</v>
          </cell>
          <cell r="D680">
            <v>6.5232945953707004E-6</v>
          </cell>
          <cell r="E680">
            <v>3.6480829003118667E-4</v>
          </cell>
          <cell r="F680">
            <v>1.302556507895559E-3</v>
          </cell>
          <cell r="G680">
            <v>3.2482068955093919E-3</v>
          </cell>
          <cell r="H680">
            <v>2.6376119722829796E-3</v>
          </cell>
          <cell r="I680">
            <v>1.3283711664239953E-3</v>
          </cell>
          <cell r="J680">
            <v>3.5787343130349748E-3</v>
          </cell>
          <cell r="K680">
            <v>2.4123000800256767E-3</v>
          </cell>
          <cell r="L680">
            <v>1.4712212663890558E-3</v>
          </cell>
          <cell r="M680">
            <v>2.5395285618233651E-4</v>
          </cell>
          <cell r="N680">
            <v>2.2494862041995918E-4</v>
          </cell>
          <cell r="O680">
            <v>1.4629958051045041E-4</v>
          </cell>
        </row>
        <row r="681">
          <cell r="A681" t="str">
            <v>T-Plg-DSL-mix_S2</v>
          </cell>
          <cell r="B681" t="str">
            <v>VAR_fin</v>
          </cell>
          <cell r="C681" t="str">
            <v>TDSL</v>
          </cell>
          <cell r="D681">
            <v>1.0953872493482869E-5</v>
          </cell>
          <cell r="E681">
            <v>6.1258363165186014E-4</v>
          </cell>
          <cell r="F681">
            <v>2.1872441439590496E-3</v>
          </cell>
          <cell r="G681">
            <v>5.4543672136333635E-3</v>
          </cell>
          <cell r="H681">
            <v>4.4290603174928049E-3</v>
          </cell>
          <cell r="I681">
            <v>2.1443617626780262E-3</v>
          </cell>
          <cell r="J681">
            <v>5.4180609137664182E-3</v>
          </cell>
          <cell r="K681">
            <v>3.4594207121692111E-3</v>
          </cell>
          <cell r="L681">
            <v>2.0358717103996699E-3</v>
          </cell>
          <cell r="M681">
            <v>3.3047075816511568E-4</v>
          </cell>
          <cell r="N681">
            <v>2.843940323488412E-4</v>
          </cell>
          <cell r="O681">
            <v>1.7504962043580439E-4</v>
          </cell>
        </row>
        <row r="682">
          <cell r="A682" t="str">
            <v>T_B_u-BEVELC-S4</v>
          </cell>
          <cell r="B682" t="str">
            <v>VAR_fout</v>
          </cell>
          <cell r="C682" t="str">
            <v>TPBSu</v>
          </cell>
          <cell r="D682">
            <v>2.5027204626213725E-5</v>
          </cell>
          <cell r="E682">
            <v>2.1576810907665785E-5</v>
          </cell>
          <cell r="F682">
            <v>3.9574528677091401E-5</v>
          </cell>
          <cell r="G682">
            <v>1.5180045243407337E-3</v>
          </cell>
          <cell r="H682">
            <v>9.4114961766513571E-5</v>
          </cell>
          <cell r="I682">
            <v>1.6122995654265891E-5</v>
          </cell>
          <cell r="J682">
            <v>1.5027058962236754E-5</v>
          </cell>
          <cell r="K682">
            <v>2.6364748618277114E-5</v>
          </cell>
          <cell r="L682">
            <v>2.6008197649218321E-5</v>
          </cell>
          <cell r="M682">
            <v>3.5343519950706009E-5</v>
          </cell>
          <cell r="N682">
            <v>4.0796190391082986E-5</v>
          </cell>
          <cell r="O682">
            <v>6.8834931951338975E-5</v>
          </cell>
        </row>
        <row r="683">
          <cell r="A683" t="str">
            <v>T_B_u-BEVELC-S4</v>
          </cell>
          <cell r="B683" t="str">
            <v>VAR_fin</v>
          </cell>
          <cell r="C683" t="str">
            <v>T-ELC-Bus_u_BatSTGout_S4</v>
          </cell>
          <cell r="D683">
            <v>2.0516270409951922E-4</v>
          </cell>
          <cell r="E683">
            <v>1.7384757761326357E-4</v>
          </cell>
          <cell r="F683">
            <v>3.0982810687909325E-4</v>
          </cell>
          <cell r="G683">
            <v>1.0534244139340621E-2</v>
          </cell>
          <cell r="H683">
            <v>6.4717193749396309E-4</v>
          </cell>
          <cell r="I683">
            <v>1.0285512298047807E-4</v>
          </cell>
          <cell r="J683">
            <v>9.1233268670028633E-5</v>
          </cell>
          <cell r="K683">
            <v>1.5296329917209901E-4</v>
          </cell>
          <cell r="L683">
            <v>1.4821500391982637E-4</v>
          </cell>
          <cell r="M683">
            <v>2.0141495457267066E-4</v>
          </cell>
          <cell r="N683">
            <v>2.3248852535962146E-4</v>
          </cell>
          <cell r="O683">
            <v>3.9227515288031917E-4</v>
          </cell>
        </row>
        <row r="684">
          <cell r="A684" t="str">
            <v>T_B_u-BEVELC-S4</v>
          </cell>
          <cell r="B684" t="str">
            <v>VAR_ncap</v>
          </cell>
          <cell r="C684" t="str">
            <v>-</v>
          </cell>
          <cell r="E684">
            <v>1.91677127878383E-7</v>
          </cell>
          <cell r="F684">
            <v>2.9059378289551602E-7</v>
          </cell>
          <cell r="G684">
            <v>1.66069930590817E-4</v>
          </cell>
          <cell r="H684">
            <v>5.5420380921670996E-7</v>
          </cell>
          <cell r="I684">
            <v>3.0795169956087501E-7</v>
          </cell>
          <cell r="J684">
            <v>3.5411323392790798E-7</v>
          </cell>
          <cell r="K684">
            <v>5.0685764830013698E-7</v>
          </cell>
          <cell r="L684">
            <v>4.7341629247802501E-7</v>
          </cell>
          <cell r="M684">
            <v>6.2741737416861297E-7</v>
          </cell>
          <cell r="N684">
            <v>6.4295064374889902E-7</v>
          </cell>
          <cell r="O684">
            <v>9.4562398825372404E-7</v>
          </cell>
        </row>
        <row r="685">
          <cell r="A685" t="str">
            <v>T_B_u-BEVELC-S4</v>
          </cell>
          <cell r="B685" t="str">
            <v>VAR_cap</v>
          </cell>
          <cell r="C685" t="str">
            <v>-</v>
          </cell>
          <cell r="D685">
            <v>3.467381809684024E-7</v>
          </cell>
          <cell r="E685">
            <v>4.5411121522106702E-7</v>
          </cell>
          <cell r="F685">
            <v>7.0134456668088611E-7</v>
          </cell>
          <cell r="G685">
            <v>1.6637679560008905E-4</v>
          </cell>
          <cell r="H685">
            <v>4.3616713553614508E-5</v>
          </cell>
          <cell r="I685">
            <v>4.4160912621256705E-7</v>
          </cell>
          <cell r="J685">
            <v>4.7264493759022245E-7</v>
          </cell>
          <cell r="K685">
            <v>7.3608974364514719E-7</v>
          </cell>
          <cell r="L685">
            <v>6.2027315194535E-7</v>
          </cell>
          <cell r="M685">
            <v>7.5019055899063995E-7</v>
          </cell>
          <cell r="N685">
            <v>8.7794618866685415E-7</v>
          </cell>
          <cell r="O685">
            <v>1.3656590544679006E-6</v>
          </cell>
        </row>
        <row r="686">
          <cell r="A686" t="str">
            <v>D-TBDS1</v>
          </cell>
          <cell r="B686" t="str">
            <v>VAR_fout</v>
          </cell>
          <cell r="C686" t="str">
            <v>TDSL</v>
          </cell>
          <cell r="D686">
            <v>2.9718361327744183</v>
          </cell>
          <cell r="E686">
            <v>2.970945299428712</v>
          </cell>
          <cell r="F686">
            <v>4.432144399928319</v>
          </cell>
          <cell r="G686">
            <v>3.0351930111088552</v>
          </cell>
          <cell r="H686">
            <v>2.9723251162370352</v>
          </cell>
          <cell r="I686">
            <v>2.971132924983042</v>
          </cell>
          <cell r="J686">
            <v>3.8657324316785298</v>
          </cell>
          <cell r="K686">
            <v>5.3823824865471437</v>
          </cell>
          <cell r="L686">
            <v>2.9763974834352629</v>
          </cell>
          <cell r="M686">
            <v>2.9781749987587025</v>
          </cell>
          <cell r="N686">
            <v>2.8963850455471634</v>
          </cell>
          <cell r="O686">
            <v>2.7642011319027406</v>
          </cell>
        </row>
        <row r="687">
          <cell r="A687" t="str">
            <v>D-TBDS1</v>
          </cell>
          <cell r="B687" t="str">
            <v>VAR_fout</v>
          </cell>
          <cell r="C687" t="str">
            <v>TKER</v>
          </cell>
          <cell r="D687">
            <v>9.2006785450330004E-4</v>
          </cell>
          <cell r="E687">
            <v>1.6800691702015701E-5</v>
          </cell>
          <cell r="F687">
            <v>1.1495076226022099E-3</v>
          </cell>
          <cell r="G687">
            <v>2.6448422995140101E-2</v>
          </cell>
          <cell r="H687">
            <v>1.7334537496550299E-3</v>
          </cell>
          <cell r="I687">
            <v>2.70097122525713E-4</v>
          </cell>
          <cell r="J687">
            <v>7.9974133957320098E-3</v>
          </cell>
          <cell r="K687">
            <v>1.6907903443471499</v>
          </cell>
          <cell r="L687">
            <v>1.5094414253831401</v>
          </cell>
          <cell r="M687">
            <v>1.34759537661661</v>
          </cell>
          <cell r="N687">
            <v>1.2033595638864401</v>
          </cell>
          <cell r="O687">
            <v>1.0741034900953601</v>
          </cell>
        </row>
        <row r="688">
          <cell r="A688" t="str">
            <v>D-TBDS1</v>
          </cell>
          <cell r="B688" t="str">
            <v>VAR_fin</v>
          </cell>
          <cell r="C688" t="str">
            <v>BDS</v>
          </cell>
          <cell r="D688">
            <v>3.0170952342589499</v>
          </cell>
          <cell r="E688">
            <v>3.0152735769417562</v>
          </cell>
          <cell r="F688">
            <v>4.4994178231023909</v>
          </cell>
          <cell r="G688">
            <v>3.1073008455494753</v>
          </cell>
          <cell r="H688">
            <v>3.0184175534713704</v>
          </cell>
          <cell r="I688">
            <v>3.0157214758894679</v>
          </cell>
          <cell r="J688">
            <v>3.9315076797928037</v>
          </cell>
          <cell r="K688">
            <v>7.1786685816947902</v>
          </cell>
          <cell r="L688">
            <v>4.5527464530585755</v>
          </cell>
          <cell r="M688">
            <v>4.3902901357205906</v>
          </cell>
          <cell r="N688">
            <v>4.1608931123832376</v>
          </cell>
          <cell r="O688">
            <v>3.8955534915350252</v>
          </cell>
        </row>
        <row r="689">
          <cell r="A689" t="str">
            <v>D-T-ELC-Bus_u_S3</v>
          </cell>
          <cell r="B689" t="str">
            <v>VAR_fout</v>
          </cell>
          <cell r="C689" t="str">
            <v>T-ELC-Bus_u_BatSTGin_S3</v>
          </cell>
          <cell r="D689">
            <v>3.7223789399855852E-3</v>
          </cell>
          <cell r="E689">
            <v>8.8703770609360154E-3</v>
          </cell>
          <cell r="F689">
            <v>1.0195347148640233E-2</v>
          </cell>
          <cell r="G689">
            <v>0.80658540327805961</v>
          </cell>
          <cell r="H689">
            <v>0.82865972913733343</v>
          </cell>
          <cell r="I689">
            <v>0.80377396891943376</v>
          </cell>
          <cell r="J689">
            <v>0.80819189220457788</v>
          </cell>
          <cell r="K689">
            <v>0.78583954428605785</v>
          </cell>
          <cell r="L689">
            <v>0.79677469116820743</v>
          </cell>
          <cell r="M689">
            <v>0.81754130454384333</v>
          </cell>
          <cell r="N689">
            <v>0.84248097662784116</v>
          </cell>
          <cell r="O689">
            <v>0.87147697168856197</v>
          </cell>
        </row>
        <row r="690">
          <cell r="A690" t="str">
            <v>D-T-ELC-Bus_u_S3</v>
          </cell>
          <cell r="B690" t="str">
            <v>VAR_fin</v>
          </cell>
          <cell r="C690" t="str">
            <v>TELC</v>
          </cell>
          <cell r="D690">
            <v>3.7223789399855852E-3</v>
          </cell>
          <cell r="E690">
            <v>8.8703770609360154E-3</v>
          </cell>
          <cell r="F690">
            <v>1.0195347148640233E-2</v>
          </cell>
          <cell r="G690">
            <v>0.80658540327805961</v>
          </cell>
          <cell r="H690">
            <v>0.82865972913733343</v>
          </cell>
          <cell r="I690">
            <v>0.80377396891943376</v>
          </cell>
          <cell r="J690">
            <v>0.80819189220457788</v>
          </cell>
          <cell r="K690">
            <v>0.78583954428605785</v>
          </cell>
          <cell r="L690">
            <v>0.79677469116820743</v>
          </cell>
          <cell r="M690">
            <v>0.81754130454384333</v>
          </cell>
          <cell r="N690">
            <v>0.84248097662784116</v>
          </cell>
          <cell r="O690">
            <v>0.87147697168856197</v>
          </cell>
        </row>
        <row r="691">
          <cell r="A691" t="str">
            <v>D-T-ELC-Bus_u_S3</v>
          </cell>
          <cell r="B691" t="str">
            <v>VAR_ncap</v>
          </cell>
          <cell r="C691" t="str">
            <v>-</v>
          </cell>
          <cell r="D691">
            <v>3.9587551648691998E-4</v>
          </cell>
          <cell r="E691">
            <v>5.4308977209278897E-4</v>
          </cell>
          <cell r="F691">
            <v>1.51110546750809E-4</v>
          </cell>
          <cell r="G691">
            <v>8.4604373888728199E-2</v>
          </cell>
          <cell r="H691">
            <v>2.33592167197137E-2</v>
          </cell>
          <cell r="I691">
            <v>6.1599088613878902E-2</v>
          </cell>
          <cell r="J691">
            <v>2.93325859108549E-2</v>
          </cell>
          <cell r="K691">
            <v>5.3730418230104E-2</v>
          </cell>
          <cell r="L691">
            <v>2.5981425792822501E-2</v>
          </cell>
          <cell r="M691">
            <v>6.6689091135562206E-2</v>
          </cell>
          <cell r="N691">
            <v>2.2361282923593101E-2</v>
          </cell>
          <cell r="O691">
            <v>6.97549995917425E-2</v>
          </cell>
        </row>
        <row r="692">
          <cell r="A692" t="str">
            <v>D-T-ELC-Bus_u_S3</v>
          </cell>
          <cell r="B692" t="str">
            <v>VAR_cap</v>
          </cell>
          <cell r="C692" t="str">
            <v>-</v>
          </cell>
          <cell r="D692">
            <v>3.9587551648691998E-4</v>
          </cell>
          <cell r="E692">
            <v>9.38965288579709E-4</v>
          </cell>
          <cell r="F692">
            <v>1.0900758353305201E-3</v>
          </cell>
          <cell r="G692">
            <v>8.5255330755258499E-2</v>
          </cell>
          <cell r="H692">
            <v>8.7589344995741905E-2</v>
          </cell>
          <cell r="I692">
            <v>8.4958305333592596E-2</v>
          </cell>
          <cell r="J692">
            <v>8.5425768456397599E-2</v>
          </cell>
          <cell r="K692">
            <v>8.3063004140958893E-2</v>
          </cell>
          <cell r="L692">
            <v>8.4218915463560307E-2</v>
          </cell>
          <cell r="M692">
            <v>8.6413725155806795E-2</v>
          </cell>
          <cell r="N692">
            <v>8.9050374059155293E-2</v>
          </cell>
          <cell r="O692">
            <v>9.2116282515335601E-2</v>
          </cell>
        </row>
        <row r="693">
          <cell r="A693" t="str">
            <v>T-Plg-DSL-mix_S3</v>
          </cell>
          <cell r="B693" t="str">
            <v>VAR_fout</v>
          </cell>
          <cell r="C693" t="str">
            <v>CO2_T</v>
          </cell>
          <cell r="D693">
            <v>7.5638904231141602E-3</v>
          </cell>
          <cell r="E693">
            <v>52.5796822340955</v>
          </cell>
          <cell r="F693">
            <v>105.05999731876298</v>
          </cell>
          <cell r="G693">
            <v>512.45610147234322</v>
          </cell>
          <cell r="H693">
            <v>696.42064130507788</v>
          </cell>
          <cell r="I693">
            <v>397.67507947524166</v>
          </cell>
          <cell r="J693">
            <v>330.19253261735861</v>
          </cell>
          <cell r="K693">
            <v>97.170685285854191</v>
          </cell>
          <cell r="L693">
            <v>46.057905258774461</v>
          </cell>
          <cell r="M693">
            <v>3.04865549046874E-2</v>
          </cell>
          <cell r="N693">
            <v>2.5483963873284964E-2</v>
          </cell>
          <cell r="O693">
            <v>1.4174456378910599E-2</v>
          </cell>
        </row>
        <row r="694">
          <cell r="A694" t="str">
            <v>T-Plg-DSL-mix_S3</v>
          </cell>
          <cell r="B694" t="str">
            <v>VAR_fout</v>
          </cell>
          <cell r="C694" t="str">
            <v>T-PEVmix-ELC_DSL_S3</v>
          </cell>
          <cell r="D694">
            <v>5.7124700850791482E-5</v>
          </cell>
          <cell r="E694">
            <v>0.3970970559374864</v>
          </cell>
          <cell r="F694">
            <v>0.79344366225606677</v>
          </cell>
          <cell r="G694">
            <v>3.8702175544893747</v>
          </cell>
          <cell r="H694">
            <v>5.2595712755566035</v>
          </cell>
          <cell r="I694">
            <v>3.1808756686244921</v>
          </cell>
          <cell r="J694">
            <v>2.788569456299586</v>
          </cell>
          <cell r="K694">
            <v>0.86984725351824999</v>
          </cell>
          <cell r="L694">
            <v>0.43557451709404527</v>
          </cell>
          <cell r="M694">
            <v>2.975255824200243E-4</v>
          </cell>
          <cell r="N694">
            <v>2.5604097955740873E-4</v>
          </cell>
          <cell r="O694">
            <v>1.5045868886210076E-4</v>
          </cell>
        </row>
        <row r="695">
          <cell r="A695" t="str">
            <v>T-Plg-DSL-mix_S3</v>
          </cell>
          <cell r="B695" t="str">
            <v>VAR_fin</v>
          </cell>
          <cell r="C695" t="str">
            <v>TDSL</v>
          </cell>
          <cell r="D695">
            <v>1.0319086525394482E-4</v>
          </cell>
          <cell r="E695">
            <v>0.71732172215682732</v>
          </cell>
          <cell r="F695">
            <v>1.4332878215383771</v>
          </cell>
          <cell r="G695">
            <v>6.991215572610411</v>
          </cell>
          <cell r="H695">
            <v>9.5009637285822333</v>
          </cell>
          <cell r="I695">
            <v>5.425308041954179</v>
          </cell>
          <cell r="J695">
            <v>4.5046730234291825</v>
          </cell>
          <cell r="K695">
            <v>1.325657370884777</v>
          </cell>
          <cell r="L695">
            <v>0.62834795714562741</v>
          </cell>
          <cell r="M695">
            <v>4.1591480088250157E-4</v>
          </cell>
          <cell r="N695">
            <v>3.4766662855777609E-4</v>
          </cell>
          <cell r="O695">
            <v>1.9337593968500076E-4</v>
          </cell>
        </row>
        <row r="696">
          <cell r="A696" t="str">
            <v>D-T-ELC-Bus_u_S4</v>
          </cell>
          <cell r="B696" t="str">
            <v>VAR_fout</v>
          </cell>
          <cell r="C696" t="str">
            <v>T-ELC-Bus_u_BatSTGin_S4</v>
          </cell>
          <cell r="D696">
            <v>1.5044124211464522E-4</v>
          </cell>
          <cell r="E696">
            <v>1.8189980190938694E-4</v>
          </cell>
          <cell r="F696">
            <v>3.2158577465080454E-4</v>
          </cell>
          <cell r="G696">
            <v>1.0656661636266702E-2</v>
          </cell>
          <cell r="H696">
            <v>2.855719608792627E-3</v>
          </cell>
          <cell r="I696">
            <v>2.805007157377348E-4</v>
          </cell>
          <cell r="J696">
            <v>2.8603509706599887E-4</v>
          </cell>
          <cell r="K696">
            <v>6.0201883261584862E-4</v>
          </cell>
          <cell r="L696">
            <v>4.7275451423006747E-4</v>
          </cell>
          <cell r="M696">
            <v>6.3962038752002771E-4</v>
          </cell>
          <cell r="N696">
            <v>6.8766170286575486E-4</v>
          </cell>
          <cell r="O696">
            <v>1.1967883414467249E-3</v>
          </cell>
        </row>
        <row r="697">
          <cell r="A697" t="str">
            <v>D-T-ELC-Bus_u_S4</v>
          </cell>
          <cell r="B697" t="str">
            <v>VAR_fin</v>
          </cell>
          <cell r="C697" t="str">
            <v>TELC</v>
          </cell>
          <cell r="D697">
            <v>1.5044124211464522E-4</v>
          </cell>
          <cell r="E697">
            <v>1.8189980190938694E-4</v>
          </cell>
          <cell r="F697">
            <v>3.2158577465080454E-4</v>
          </cell>
          <cell r="G697">
            <v>1.0656661636266702E-2</v>
          </cell>
          <cell r="H697">
            <v>2.855719608792627E-3</v>
          </cell>
          <cell r="I697">
            <v>2.805007157377348E-4</v>
          </cell>
          <cell r="J697">
            <v>2.8603509706599887E-4</v>
          </cell>
          <cell r="K697">
            <v>6.0201883261584862E-4</v>
          </cell>
          <cell r="L697">
            <v>4.7275451423006747E-4</v>
          </cell>
          <cell r="M697">
            <v>6.3962038752002771E-4</v>
          </cell>
          <cell r="N697">
            <v>6.8766170286575486E-4</v>
          </cell>
          <cell r="O697">
            <v>1.1967883414467249E-3</v>
          </cell>
        </row>
        <row r="698">
          <cell r="A698" t="str">
            <v>D-T-ELC-Bus_u_S4</v>
          </cell>
          <cell r="B698" t="str">
            <v>VAR_ncap</v>
          </cell>
          <cell r="C698" t="str">
            <v>-</v>
          </cell>
          <cell r="D698">
            <v>6.8237725629559698E-5</v>
          </cell>
          <cell r="E698">
            <v>5.8744984181221002E-5</v>
          </cell>
          <cell r="F698">
            <v>7.4195134358195106E-5</v>
          </cell>
          <cell r="G698">
            <v>1.0464397982376699E-3</v>
          </cell>
          <cell r="H698">
            <v>5.0865224469718199E-5</v>
          </cell>
          <cell r="I698">
            <v>5.02166595693035E-5</v>
          </cell>
          <cell r="J698">
            <v>5.8940305481299702E-5</v>
          </cell>
          <cell r="K698">
            <v>6.8108767898726301E-5</v>
          </cell>
          <cell r="L698">
            <v>8.1340924387030494E-5</v>
          </cell>
          <cell r="M698">
            <v>8.8827980106963601E-5</v>
          </cell>
          <cell r="N698">
            <v>9.9899763058760506E-5</v>
          </cell>
          <cell r="O698">
            <v>1.40409615071142E-4</v>
          </cell>
        </row>
        <row r="699">
          <cell r="A699" t="str">
            <v>D-T-ELC-Bus_u_S4</v>
          </cell>
          <cell r="B699" t="str">
            <v>VAR_cap</v>
          </cell>
          <cell r="C699" t="str">
            <v>-</v>
          </cell>
          <cell r="D699">
            <v>6.8237725629559698E-5</v>
          </cell>
          <cell r="E699">
            <v>1.2698270981078099E-4</v>
          </cell>
          <cell r="F699">
            <v>2.0117784416897599E-4</v>
          </cell>
          <cell r="G699">
            <v>1.12904579866148E-3</v>
          </cell>
          <cell r="H699">
            <v>3.2224318250676903E-4</v>
          </cell>
          <cell r="I699">
            <v>9.1404934831661904E-5</v>
          </cell>
          <cell r="J699">
            <v>8.4978195653112295E-5</v>
          </cell>
          <cell r="K699">
            <v>1.07885389547171E-4</v>
          </cell>
          <cell r="L699">
            <v>1.3117588890879101E-4</v>
          </cell>
          <cell r="M699">
            <v>1.09922489320178E-4</v>
          </cell>
          <cell r="N699">
            <v>1.60568057386192E-4</v>
          </cell>
          <cell r="O699">
            <v>2.07828252377295E-4</v>
          </cell>
        </row>
        <row r="700">
          <cell r="A700" t="str">
            <v>T_C-FC-H2O-S1</v>
          </cell>
          <cell r="B700" t="str">
            <v>VAR_fout</v>
          </cell>
          <cell r="C700" t="str">
            <v>TPCAR</v>
          </cell>
          <cell r="E700">
            <v>1.8972357179399126E-5</v>
          </cell>
          <cell r="F700">
            <v>2.3862700076347001E-5</v>
          </cell>
          <cell r="G700">
            <v>4.7711398340234326E-6</v>
          </cell>
          <cell r="H700">
            <v>6.496005748819231E-6</v>
          </cell>
          <cell r="I700">
            <v>7.6682974299682313E-6</v>
          </cell>
          <cell r="J700">
            <v>7.2201791816293164E-6</v>
          </cell>
          <cell r="K700">
            <v>6.8114464300671441E-6</v>
          </cell>
          <cell r="L700">
            <v>5.4443102013154568E-6</v>
          </cell>
          <cell r="M700">
            <v>5.0090367349144427E-6</v>
          </cell>
          <cell r="N700">
            <v>2.8506833838549604E-6</v>
          </cell>
          <cell r="O700">
            <v>1.1764065847200225E-5</v>
          </cell>
        </row>
        <row r="701">
          <cell r="A701" t="str">
            <v>T_C-FC-H2O-S1</v>
          </cell>
          <cell r="B701" t="str">
            <v>VAR_fin</v>
          </cell>
          <cell r="C701" t="str">
            <v>TH2O</v>
          </cell>
          <cell r="E701">
            <v>1.7301552080352645E-5</v>
          </cell>
          <cell r="F701">
            <v>2.1761225779422577E-5</v>
          </cell>
          <cell r="G701">
            <v>4.3509682819294247E-6</v>
          </cell>
          <cell r="H701">
            <v>5.7560657349305151E-6</v>
          </cell>
          <cell r="I701">
            <v>6.3750707582820223E-6</v>
          </cell>
          <cell r="J701">
            <v>5.7493737388806498E-6</v>
          </cell>
          <cell r="K701">
            <v>5.1471263991694489E-6</v>
          </cell>
          <cell r="L701">
            <v>3.862802628499095E-6</v>
          </cell>
          <cell r="M701">
            <v>3.3337724999740138E-6</v>
          </cell>
          <cell r="N701">
            <v>1.8375874715352526E-6</v>
          </cell>
          <cell r="O701">
            <v>7.4563291391788205E-6</v>
          </cell>
        </row>
        <row r="702">
          <cell r="A702" t="str">
            <v>T_C-FC-H2O-S1</v>
          </cell>
          <cell r="B702" t="str">
            <v>VAR_ncap</v>
          </cell>
          <cell r="C702" t="str">
            <v>-</v>
          </cell>
          <cell r="E702">
            <v>2.2813096461414398E-6</v>
          </cell>
          <cell r="F702">
            <v>9.5434988325880003E-7</v>
          </cell>
          <cell r="G702">
            <v>3.0191027932469699E-7</v>
          </cell>
          <cell r="H702">
            <v>4.4944256325642701E-7</v>
          </cell>
          <cell r="I702">
            <v>7.3513404981356997E-7</v>
          </cell>
          <cell r="J702">
            <v>4.7383881528676502E-7</v>
          </cell>
          <cell r="K702">
            <v>4.1569768873354401E-7</v>
          </cell>
          <cell r="L702">
            <v>3.2433046582591799E-7</v>
          </cell>
          <cell r="M702">
            <v>3.3816786479377601E-7</v>
          </cell>
          <cell r="N702">
            <v>2.3975458235604099E-7</v>
          </cell>
          <cell r="O702">
            <v>9.9097125271994394E-7</v>
          </cell>
        </row>
        <row r="703">
          <cell r="A703" t="str">
            <v>T_C-FC-H2O-S1</v>
          </cell>
          <cell r="B703" t="str">
            <v>VAR_cap</v>
          </cell>
          <cell r="C703" t="str">
            <v>-</v>
          </cell>
          <cell r="E703">
            <v>2.2509382265317201E-6</v>
          </cell>
          <cell r="F703">
            <v>3.0637419674917E-6</v>
          </cell>
          <cell r="G703">
            <v>7.9869651983058976E-7</v>
          </cell>
          <cell r="H703">
            <v>1.088712786609699E-6</v>
          </cell>
          <cell r="I703">
            <v>1.3210295699856153E-6</v>
          </cell>
          <cell r="J703">
            <v>1.1401096732755201E-6</v>
          </cell>
          <cell r="K703">
            <v>1.056415058270796E-6</v>
          </cell>
          <cell r="L703">
            <v>9.4956217173834398E-7</v>
          </cell>
          <cell r="M703">
            <v>8.1021445200277298E-7</v>
          </cell>
          <cell r="N703">
            <v>5.7873731679033003E-7</v>
          </cell>
          <cell r="O703">
            <v>1.5688936998697599E-6</v>
          </cell>
        </row>
        <row r="704">
          <cell r="A704" t="str">
            <v>T_B_c-ICEDSL-S1</v>
          </cell>
          <cell r="B704" t="str">
            <v>VAR_fout</v>
          </cell>
          <cell r="C704" t="str">
            <v>CO2_T</v>
          </cell>
          <cell r="D704">
            <v>8.3113745214058099</v>
          </cell>
          <cell r="E704">
            <v>22.562110101706054</v>
          </cell>
          <cell r="F704">
            <v>26.943054876817708</v>
          </cell>
          <cell r="G704">
            <v>0.4044052285053511</v>
          </cell>
          <cell r="J704">
            <v>3.9325197124377698E-4</v>
          </cell>
          <cell r="K704">
            <v>4.0227160550651401E-4</v>
          </cell>
        </row>
        <row r="705">
          <cell r="A705" t="str">
            <v>T_B_c-ICEDSL-S1</v>
          </cell>
          <cell r="B705" t="str">
            <v>VAR_fout</v>
          </cell>
          <cell r="C705" t="str">
            <v>TPBSc</v>
          </cell>
          <cell r="D705">
            <v>1.4051004247704639E-2</v>
          </cell>
          <cell r="E705">
            <v>3.8992401597218486E-2</v>
          </cell>
          <cell r="F705">
            <v>4.7085766622000536E-2</v>
          </cell>
          <cell r="G705">
            <v>7.0899192911350864E-4</v>
          </cell>
          <cell r="J705">
            <v>9.1586141765017868E-7</v>
          </cell>
          <cell r="K705">
            <v>9.3686763154512688E-7</v>
          </cell>
        </row>
        <row r="706">
          <cell r="A706" t="str">
            <v>T_B_c-ICEDSL-S1</v>
          </cell>
          <cell r="B706" t="str">
            <v>VAR_fin</v>
          </cell>
          <cell r="C706" t="str">
            <v>TDSL</v>
          </cell>
          <cell r="D706">
            <v>0.1133884655034898</v>
          </cell>
          <cell r="E706">
            <v>0.30780504913650791</v>
          </cell>
          <cell r="F706">
            <v>0.36757237212575328</v>
          </cell>
          <cell r="G706">
            <v>5.5171245362258016E-3</v>
          </cell>
          <cell r="J706">
            <v>5.3649655012793578E-6</v>
          </cell>
          <cell r="K706">
            <v>5.4880164462007379E-6</v>
          </cell>
        </row>
        <row r="707">
          <cell r="A707" t="str">
            <v>T_B_c-ICEDSL-S1</v>
          </cell>
          <cell r="B707" t="str">
            <v>VAR_ncap</v>
          </cell>
          <cell r="C707" t="str">
            <v>-</v>
          </cell>
          <cell r="E707">
            <v>4.8915269928600895E-4</v>
          </cell>
          <cell r="F707">
            <v>1.76155134294596E-4</v>
          </cell>
          <cell r="G707">
            <v>5.3316786928451196E-7</v>
          </cell>
          <cell r="I707">
            <v>1.06666314683068E-8</v>
          </cell>
          <cell r="J707">
            <v>3.4883392345648597E-8</v>
          </cell>
        </row>
        <row r="708">
          <cell r="A708" t="str">
            <v>T_B_c-ICEDSL-S1</v>
          </cell>
          <cell r="B708" t="str">
            <v>VAR_cap</v>
          </cell>
          <cell r="C708" t="str">
            <v>-</v>
          </cell>
          <cell r="D708">
            <v>3.05805288461538E-4</v>
          </cell>
          <cell r="E708">
            <v>8.4846766895879829E-4</v>
          </cell>
          <cell r="F708">
            <v>1.0246587951190668E-3</v>
          </cell>
          <cell r="G708">
            <v>1.9738588843926032E-5</v>
          </cell>
          <cell r="H708">
            <v>1.2753746707599295E-8</v>
          </cell>
          <cell r="I708">
            <v>1.4071450465541999E-8</v>
          </cell>
          <cell r="J708">
            <v>4.5550023813955402E-8</v>
          </cell>
          <cell r="K708">
            <v>3.8527084187917699E-8</v>
          </cell>
        </row>
        <row r="709">
          <cell r="A709" t="str">
            <v>T-Plg-DSL-mix_S4</v>
          </cell>
          <cell r="B709" t="str">
            <v>VAR_fout</v>
          </cell>
          <cell r="C709" t="str">
            <v>CO2_T</v>
          </cell>
          <cell r="D709">
            <v>0.4231336329157</v>
          </cell>
          <cell r="E709">
            <v>1.407945725257211</v>
          </cell>
          <cell r="F709">
            <v>1.493110854277677</v>
          </cell>
          <cell r="G709">
            <v>4.3184688892854144</v>
          </cell>
          <cell r="H709">
            <v>2.4009058187399508</v>
          </cell>
          <cell r="I709">
            <v>1.0710158160078131</v>
          </cell>
          <cell r="J709">
            <v>0.94282579685551504</v>
          </cell>
          <cell r="K709">
            <v>0.4719838732184195</v>
          </cell>
          <cell r="L709">
            <v>22.018349397113631</v>
          </cell>
          <cell r="M709">
            <v>68.565780672375666</v>
          </cell>
          <cell r="N709">
            <v>62.559465942904211</v>
          </cell>
          <cell r="O709">
            <v>53.018586800213598</v>
          </cell>
        </row>
        <row r="710">
          <cell r="A710" t="str">
            <v>T-Plg-DSL-mix_S4</v>
          </cell>
          <cell r="B710" t="str">
            <v>VAR_fout</v>
          </cell>
          <cell r="C710" t="str">
            <v>T-PEVmix-ELC_DSL_S4</v>
          </cell>
          <cell r="D710">
            <v>3.0421661446789565E-3</v>
          </cell>
          <cell r="E710">
            <v>1.0122581817494706E-2</v>
          </cell>
          <cell r="F710">
            <v>1.0734885950418325E-2</v>
          </cell>
          <cell r="G710">
            <v>3.1048110643690573E-2</v>
          </cell>
          <cell r="H710">
            <v>1.7261578447460662E-2</v>
          </cell>
          <cell r="I710">
            <v>8.0948634611471768E-3</v>
          </cell>
          <cell r="J710">
            <v>7.5063326721670877E-3</v>
          </cell>
          <cell r="K710">
            <v>3.9547443322805525E-3</v>
          </cell>
          <cell r="L710">
            <v>0.19573129911404083</v>
          </cell>
          <cell r="M710">
            <v>0.6443707090019859</v>
          </cell>
          <cell r="N710">
            <v>0.6195029401017198</v>
          </cell>
          <cell r="O710">
            <v>0.52513852839236563</v>
          </cell>
        </row>
        <row r="711">
          <cell r="A711" t="str">
            <v>T-Plg-DSL-mix_S4</v>
          </cell>
          <cell r="B711" t="str">
            <v>VAR_fin</v>
          </cell>
          <cell r="C711" t="str">
            <v>TDSL</v>
          </cell>
          <cell r="D711">
            <v>5.7726280070354713E-3</v>
          </cell>
          <cell r="E711">
            <v>1.9207990794777766E-2</v>
          </cell>
          <cell r="F711">
            <v>2.0369861586325731E-2</v>
          </cell>
          <cell r="G711">
            <v>5.8914991668286676E-2</v>
          </cell>
          <cell r="H711">
            <v>3.2754513216097569E-2</v>
          </cell>
          <cell r="I711">
            <v>1.4611402674049289E-2</v>
          </cell>
          <cell r="J711">
            <v>1.2862562030771022E-2</v>
          </cell>
          <cell r="K711">
            <v>6.4390705759675296E-3</v>
          </cell>
          <cell r="L711">
            <v>0.30038675848722507</v>
          </cell>
          <cell r="M711">
            <v>0.93541310603513861</v>
          </cell>
          <cell r="N711">
            <v>0.85347156811601865</v>
          </cell>
          <cell r="O711">
            <v>0.72330950614206913</v>
          </cell>
        </row>
        <row r="712">
          <cell r="A712" t="str">
            <v>T_C-FC-H2O-S2</v>
          </cell>
          <cell r="B712" t="str">
            <v>VAR_fout</v>
          </cell>
          <cell r="C712" t="str">
            <v>TPCAR</v>
          </cell>
          <cell r="D712">
            <v>7.4255255560076993E-5</v>
          </cell>
          <cell r="E712">
            <v>9.4964819822374749E-5</v>
          </cell>
          <cell r="F712">
            <v>9.8175054340686127E-5</v>
          </cell>
          <cell r="G712">
            <v>1.3606430921333948E-5</v>
          </cell>
          <cell r="H712">
            <v>1.1659344911799809E-5</v>
          </cell>
          <cell r="I712">
            <v>9.6198989367792631E-6</v>
          </cell>
          <cell r="J712">
            <v>1.1137576953207107E-5</v>
          </cell>
          <cell r="K712">
            <v>1.2157615678257241E-5</v>
          </cell>
          <cell r="L712">
            <v>9.9564377496144205E-6</v>
          </cell>
          <cell r="M712">
            <v>1.1364714579403553E-5</v>
          </cell>
          <cell r="N712">
            <v>1.0150876736176152E-5</v>
          </cell>
          <cell r="O712">
            <v>2.1689999423917321E-5</v>
          </cell>
        </row>
        <row r="713">
          <cell r="A713" t="str">
            <v>T_C-FC-H2O-S2</v>
          </cell>
          <cell r="B713" t="str">
            <v>VAR_fin</v>
          </cell>
          <cell r="C713" t="str">
            <v>TH2O</v>
          </cell>
          <cell r="D713">
            <v>8.3292939458934042E-5</v>
          </cell>
          <cell r="E713">
            <v>1.06523086191442E-4</v>
          </cell>
          <cell r="F713">
            <v>1.101240416708339E-4</v>
          </cell>
          <cell r="G713">
            <v>1.5262483691351814E-5</v>
          </cell>
          <cell r="H713">
            <v>1.2772916621668842E-5</v>
          </cell>
          <cell r="I713">
            <v>9.8948586452249327E-6</v>
          </cell>
          <cell r="J713">
            <v>1.0922849003023691E-5</v>
          </cell>
          <cell r="K713">
            <v>1.124581552666826E-5</v>
          </cell>
          <cell r="L713">
            <v>8.5755542986656677E-6</v>
          </cell>
          <cell r="M713">
            <v>9.1966479619305826E-6</v>
          </cell>
          <cell r="N713">
            <v>7.9377238243615038E-6</v>
          </cell>
          <cell r="O713">
            <v>1.667419622523864E-5</v>
          </cell>
        </row>
        <row r="714">
          <cell r="A714" t="str">
            <v>T_C-FC-H2O-S2</v>
          </cell>
          <cell r="B714" t="str">
            <v>VAR_ncap</v>
          </cell>
          <cell r="C714" t="str">
            <v>-</v>
          </cell>
          <cell r="E714">
            <v>1.11856521517389E-6</v>
          </cell>
          <cell r="F714">
            <v>6.45466352216789E-7</v>
          </cell>
          <cell r="G714">
            <v>2.76971745054679E-7</v>
          </cell>
          <cell r="H714">
            <v>3.6732304584437402E-7</v>
          </cell>
          <cell r="I714">
            <v>4.8800429376920696E-7</v>
          </cell>
          <cell r="J714">
            <v>4.1521974295597901E-7</v>
          </cell>
          <cell r="K714">
            <v>3.9681978758348198E-7</v>
          </cell>
          <cell r="L714">
            <v>3.5102029037351101E-7</v>
          </cell>
          <cell r="M714">
            <v>3.9824050481568201E-7</v>
          </cell>
          <cell r="N714">
            <v>3.5660584114479299E-7</v>
          </cell>
          <cell r="O714">
            <v>9.2872161988350096E-7</v>
          </cell>
        </row>
        <row r="715">
          <cell r="A715" t="str">
            <v>T_C-FC-H2O-S2</v>
          </cell>
          <cell r="B715" t="str">
            <v>VAR_cap</v>
          </cell>
          <cell r="C715" t="str">
            <v>-</v>
          </cell>
          <cell r="D715">
            <v>6.2153087722089127E-6</v>
          </cell>
          <cell r="E715">
            <v>7.4370069209859995E-6</v>
          </cell>
          <cell r="F715">
            <v>8.01070726027458E-6</v>
          </cell>
          <cell r="G715">
            <v>1.0984719368003602E-6</v>
          </cell>
          <cell r="H715">
            <v>1.047019207610089E-6</v>
          </cell>
          <cell r="I715">
            <v>9.8264088922829307E-7</v>
          </cell>
          <cell r="J715">
            <v>9.9336618672734427E-7</v>
          </cell>
          <cell r="K715">
            <v>9.7548321313302039E-7</v>
          </cell>
          <cell r="L715">
            <v>9.4342057883352822E-7</v>
          </cell>
          <cell r="M715">
            <v>9.3623907443913153E-7</v>
          </cell>
          <cell r="N715">
            <v>8.8893565011374097E-7</v>
          </cell>
          <cell r="O715">
            <v>1.68356796584398E-6</v>
          </cell>
        </row>
        <row r="716">
          <cell r="A716" t="str">
            <v>T_B_c-ICEDSL-S2</v>
          </cell>
          <cell r="B716" t="str">
            <v>VAR_fout</v>
          </cell>
          <cell r="C716" t="str">
            <v>CO2_T</v>
          </cell>
          <cell r="D716">
            <v>38.072285819054002</v>
          </cell>
          <cell r="E716">
            <v>29.244795558724871</v>
          </cell>
          <cell r="F716">
            <v>36.12260618217806</v>
          </cell>
          <cell r="G716">
            <v>1.2982613200734699E-3</v>
          </cell>
          <cell r="J716">
            <v>2.80720501904426E-5</v>
          </cell>
          <cell r="K716">
            <v>2.4815314382274701E-5</v>
          </cell>
        </row>
        <row r="717">
          <cell r="A717" t="str">
            <v>T_B_c-ICEDSL-S2</v>
          </cell>
          <cell r="B717" t="str">
            <v>VAR_fout</v>
          </cell>
          <cell r="C717" t="str">
            <v>TPBSc</v>
          </cell>
          <cell r="D717">
            <v>4.5430078426813257E-2</v>
          </cell>
          <cell r="E717">
            <v>3.5033890202457237E-2</v>
          </cell>
          <cell r="F717">
            <v>4.3246682541180359E-2</v>
          </cell>
          <cell r="G717">
            <v>1.6103021746410327E-6</v>
          </cell>
          <cell r="J717">
            <v>4.5461442062457802E-8</v>
          </cell>
          <cell r="K717">
            <v>4.0187302651501597E-8</v>
          </cell>
        </row>
        <row r="718">
          <cell r="A718" t="str">
            <v>T_B_c-ICEDSL-S2</v>
          </cell>
          <cell r="B718" t="str">
            <v>VAR_fin</v>
          </cell>
          <cell r="C718" t="str">
            <v>TDSL</v>
          </cell>
          <cell r="D718">
            <v>0.51940362645367011</v>
          </cell>
          <cell r="E718">
            <v>0.39897401853649267</v>
          </cell>
          <cell r="F718">
            <v>0.49280499566409358</v>
          </cell>
          <cell r="G718">
            <v>1.7711614189269695E-5</v>
          </cell>
          <cell r="J718">
            <v>3.8297476385324214E-7</v>
          </cell>
          <cell r="K718">
            <v>3.3854453454672128E-7</v>
          </cell>
        </row>
        <row r="719">
          <cell r="A719" t="str">
            <v>T_B_c-ICEDSL-S2</v>
          </cell>
          <cell r="B719" t="str">
            <v>VAR_ncap</v>
          </cell>
          <cell r="C719" t="str">
            <v>-</v>
          </cell>
          <cell r="E719">
            <v>5.9814307153057403E-7</v>
          </cell>
          <cell r="F719">
            <v>1.1732650542509599E-6</v>
          </cell>
          <cell r="G719">
            <v>1.6912135711150102E-8</v>
          </cell>
          <cell r="J719">
            <v>1.17602357861763E-8</v>
          </cell>
        </row>
        <row r="720">
          <cell r="A720" t="str">
            <v>T_B_c-ICEDSL-S2</v>
          </cell>
          <cell r="B720" t="str">
            <v>VAR_cap</v>
          </cell>
          <cell r="C720" t="str">
            <v>-</v>
          </cell>
          <cell r="D720">
            <v>9.8784375000000001E-4</v>
          </cell>
          <cell r="E720">
            <v>9.3882622407979164E-4</v>
          </cell>
          <cell r="F720">
            <v>9.4003414738035636E-4</v>
          </cell>
          <cell r="G720">
            <v>1.3053006230664271E-7</v>
          </cell>
          <cell r="H720">
            <v>1.9314219693340073E-9</v>
          </cell>
          <cell r="I720">
            <v>3.5514967121162701E-9</v>
          </cell>
          <cell r="J720">
            <v>1.17602357861763E-8</v>
          </cell>
          <cell r="K720">
            <v>1.17602357861763E-8</v>
          </cell>
        </row>
        <row r="721">
          <cell r="A721" t="str">
            <v>T_TW-FCLH2O-S1</v>
          </cell>
          <cell r="B721" t="str">
            <v>VAR_fout</v>
          </cell>
          <cell r="C721" t="str">
            <v>TPTWL</v>
          </cell>
          <cell r="G721">
            <v>1.1821786435243065E-4</v>
          </cell>
          <cell r="H721">
            <v>3.4160153743168788E-4</v>
          </cell>
          <cell r="I721">
            <v>5.8038723569320229E-4</v>
          </cell>
          <cell r="J721">
            <v>1.0845080842799995E-3</v>
          </cell>
          <cell r="K721">
            <v>1.6716573364218279E-3</v>
          </cell>
          <cell r="L721">
            <v>2.1904631391389115E-3</v>
          </cell>
          <cell r="M721">
            <v>2.680409816814988E-3</v>
          </cell>
          <cell r="N721">
            <v>2.5624982361686578E-3</v>
          </cell>
          <cell r="O721">
            <v>3.7531676467745623E-3</v>
          </cell>
        </row>
        <row r="722">
          <cell r="A722" t="str">
            <v>T_TW-FCLH2O-S1</v>
          </cell>
          <cell r="B722" t="str">
            <v>VAR_fin</v>
          </cell>
          <cell r="C722" t="str">
            <v>TH2O</v>
          </cell>
          <cell r="G722">
            <v>2.548283222454339E-5</v>
          </cell>
          <cell r="H722">
            <v>7.2866469768152861E-5</v>
          </cell>
          <cell r="I722">
            <v>1.2212972875240798E-4</v>
          </cell>
          <cell r="J722">
            <v>2.2483761480655273E-4</v>
          </cell>
          <cell r="K722">
            <v>3.4110924152760936E-4</v>
          </cell>
          <cell r="L722">
            <v>4.4446361435148573E-4</v>
          </cell>
          <cell r="M722">
            <v>5.4285601165858543E-4</v>
          </cell>
          <cell r="N722">
            <v>5.18975704253173E-4</v>
          </cell>
          <cell r="O722">
            <v>7.6011869790682364E-4</v>
          </cell>
        </row>
        <row r="723">
          <cell r="A723" t="str">
            <v>T_TW-FCLH2O-S1</v>
          </cell>
          <cell r="B723" t="str">
            <v>VAR_ncap</v>
          </cell>
          <cell r="C723" t="str">
            <v>-</v>
          </cell>
          <cell r="G723">
            <v>4.4187766638160102E-5</v>
          </cell>
          <cell r="H723">
            <v>8.6611182160669403E-5</v>
          </cell>
          <cell r="I723">
            <v>1.23595792451846E-4</v>
          </cell>
          <cell r="J723">
            <v>2.3512918518732499E-4</v>
          </cell>
          <cell r="K723">
            <v>3.7922305701551599E-4</v>
          </cell>
          <cell r="L723">
            <v>3.8831253519792898E-4</v>
          </cell>
          <cell r="M723">
            <v>4.8426230721349602E-4</v>
          </cell>
          <cell r="N723">
            <v>4.7507022907676999E-4</v>
          </cell>
          <cell r="O723">
            <v>7.0312281712735898E-4</v>
          </cell>
        </row>
        <row r="724">
          <cell r="A724" t="str">
            <v>T_TW-FCLH2O-S1</v>
          </cell>
          <cell r="B724" t="str">
            <v>VAR_cap</v>
          </cell>
          <cell r="C724" t="str">
            <v>-</v>
          </cell>
          <cell r="G724">
            <v>4.4187766638160102E-5</v>
          </cell>
          <cell r="H724">
            <v>1.3073798097627836E-4</v>
          </cell>
          <cell r="I724">
            <v>2.1938509705287832E-4</v>
          </cell>
          <cell r="J724">
            <v>4.0350493790530513E-4</v>
          </cell>
          <cell r="K724">
            <v>6.5637964876470289E-4</v>
          </cell>
          <cell r="L724">
            <v>8.730887294408448E-4</v>
          </cell>
          <cell r="M724">
            <v>1.066372725255347E-3</v>
          </cell>
          <cell r="N724">
            <v>1.0279184429939903E-3</v>
          </cell>
          <cell r="O724">
            <v>1.5039381605747896E-3</v>
          </cell>
        </row>
        <row r="725">
          <cell r="A725" t="str">
            <v>D-T-ELC-TW_Bat_S1</v>
          </cell>
          <cell r="B725" t="str">
            <v>VAR_fout</v>
          </cell>
          <cell r="C725" t="str">
            <v>T-ELC-TWSTGin_S1</v>
          </cell>
          <cell r="D725">
            <v>1.5652596289788515E-3</v>
          </cell>
          <cell r="E725">
            <v>2.1378656872570764E-3</v>
          </cell>
          <cell r="F725">
            <v>2.1561975479410154E-3</v>
          </cell>
          <cell r="G725">
            <v>3.2600354103481401E-3</v>
          </cell>
          <cell r="H725">
            <v>3.6464626233297043E-3</v>
          </cell>
          <cell r="I725">
            <v>3.2897189755973001E-3</v>
          </cell>
          <cell r="J725">
            <v>5.2875070104106709E-3</v>
          </cell>
          <cell r="K725">
            <v>9.6293860823312094E-2</v>
          </cell>
          <cell r="L725">
            <v>0.13275560374108514</v>
          </cell>
          <cell r="M725">
            <v>0.15653290607817449</v>
          </cell>
          <cell r="N725">
            <v>0.15251719851150553</v>
          </cell>
          <cell r="O725">
            <v>0.15363519652480648</v>
          </cell>
        </row>
        <row r="726">
          <cell r="A726" t="str">
            <v>D-T-ELC-TW_Bat_S1</v>
          </cell>
          <cell r="B726" t="str">
            <v>VAR_fin</v>
          </cell>
          <cell r="C726" t="str">
            <v>TELC</v>
          </cell>
          <cell r="D726">
            <v>1.5652596289788515E-3</v>
          </cell>
          <cell r="E726">
            <v>2.1378656872570764E-3</v>
          </cell>
          <cell r="F726">
            <v>2.1561975479410154E-3</v>
          </cell>
          <cell r="G726">
            <v>3.2600354103481401E-3</v>
          </cell>
          <cell r="H726">
            <v>3.6464626233297043E-3</v>
          </cell>
          <cell r="I726">
            <v>3.2897189755973001E-3</v>
          </cell>
          <cell r="J726">
            <v>5.2875070104106709E-3</v>
          </cell>
          <cell r="K726">
            <v>9.6293860823312094E-2</v>
          </cell>
          <cell r="L726">
            <v>0.13275560374108514</v>
          </cell>
          <cell r="M726">
            <v>0.15653290607817449</v>
          </cell>
          <cell r="N726">
            <v>0.15251719851150553</v>
          </cell>
          <cell r="O726">
            <v>0.15363519652480648</v>
          </cell>
        </row>
        <row r="727">
          <cell r="A727" t="str">
            <v>D-T-ELC-TW_Bat_S1</v>
          </cell>
          <cell r="B727" t="str">
            <v>VAR_ncap</v>
          </cell>
          <cell r="C727" t="str">
            <v>-</v>
          </cell>
          <cell r="D727">
            <v>1.8037429033380701E-4</v>
          </cell>
          <cell r="E727">
            <v>4.8628899311497202E-5</v>
          </cell>
          <cell r="F727">
            <v>2.3068219637132498E-6</v>
          </cell>
          <cell r="G727">
            <v>1.6822357373702301E-4</v>
          </cell>
          <cell r="H727">
            <v>2.16861290296118E-4</v>
          </cell>
          <cell r="I727">
            <v>9.6576738353838104E-5</v>
          </cell>
          <cell r="J727">
            <v>3.5065110166249602E-4</v>
          </cell>
          <cell r="K727">
            <v>9.7967682314962605E-3</v>
          </cell>
          <cell r="L727">
            <v>4.0786023532517002E-3</v>
          </cell>
          <cell r="M727">
            <v>7.44972083463173E-3</v>
          </cell>
          <cell r="N727">
            <v>7.9505714384736897E-3</v>
          </cell>
          <cell r="O727">
            <v>3.2654120247467499E-3</v>
          </cell>
        </row>
        <row r="728">
          <cell r="A728" t="str">
            <v>D-T-ELC-TW_Bat_S1</v>
          </cell>
          <cell r="B728" t="str">
            <v>VAR_cap</v>
          </cell>
          <cell r="C728" t="str">
            <v>-</v>
          </cell>
          <cell r="D728">
            <v>1.8037429033380701E-4</v>
          </cell>
          <cell r="E728">
            <v>2.29003189645305E-4</v>
          </cell>
          <cell r="F728">
            <v>2.3131001160901801E-4</v>
          </cell>
          <cell r="G728">
            <v>3.4469547125012899E-4</v>
          </cell>
          <cell r="H728">
            <v>3.8626674996128097E-4</v>
          </cell>
          <cell r="I728">
            <v>3.4876446401161098E-4</v>
          </cell>
          <cell r="J728">
            <v>5.5967280365345302E-4</v>
          </cell>
          <cell r="K728">
            <v>1.01804096801805E-2</v>
          </cell>
          <cell r="L728">
            <v>1.4033097187778299E-2</v>
          </cell>
          <cell r="M728">
            <v>1.6547636639976201E-2</v>
          </cell>
          <cell r="N728">
            <v>1.6122702166130501E-2</v>
          </cell>
          <cell r="O728">
            <v>1.62435231850785E-2</v>
          </cell>
        </row>
        <row r="729">
          <cell r="A729" t="str">
            <v>T_C-FC-H2O-S3</v>
          </cell>
          <cell r="B729" t="str">
            <v>VAR_fout</v>
          </cell>
          <cell r="C729" t="str">
            <v>TPCAR</v>
          </cell>
          <cell r="D729">
            <v>6.3867554520668894E-4</v>
          </cell>
          <cell r="E729">
            <v>1.5555115187654649E-3</v>
          </cell>
          <cell r="F729">
            <v>1.4735823512157776E-3</v>
          </cell>
          <cell r="G729">
            <v>2.279932101954241E-5</v>
          </cell>
          <cell r="H729">
            <v>1.3448972165372032E-5</v>
          </cell>
          <cell r="I729">
            <v>9.6207079323124836E-6</v>
          </cell>
          <cell r="J729">
            <v>1.2165463136844142E-5</v>
          </cell>
          <cell r="K729">
            <v>1.2182113451830514E-5</v>
          </cell>
          <cell r="L729">
            <v>1.1465899657625701E-5</v>
          </cell>
          <cell r="M729">
            <v>1.3585470249947148E-5</v>
          </cell>
          <cell r="N729">
            <v>1.5043810598110924E-5</v>
          </cell>
          <cell r="O729">
            <v>2.4891503670574421E-5</v>
          </cell>
        </row>
        <row r="730">
          <cell r="A730" t="str">
            <v>T_C-FC-H2O-S3</v>
          </cell>
          <cell r="B730" t="str">
            <v>VAR_fin</v>
          </cell>
          <cell r="C730" t="str">
            <v>TH2O</v>
          </cell>
          <cell r="D730">
            <v>7.6948390596341221E-4</v>
          </cell>
          <cell r="E730">
            <v>1.8740988099730262E-3</v>
          </cell>
          <cell r="F730">
            <v>1.7753895728155847E-3</v>
          </cell>
          <cell r="G730">
            <v>2.7468893592526226E-5</v>
          </cell>
          <cell r="H730">
            <v>1.5877112563899713E-5</v>
          </cell>
          <cell r="I730">
            <v>1.0647617179202476E-5</v>
          </cell>
          <cell r="J730">
            <v>1.2807822566060873E-5</v>
          </cell>
          <cell r="K730">
            <v>1.2064994509532753E-5</v>
          </cell>
          <cell r="L730">
            <v>1.0603146152359617E-5</v>
          </cell>
          <cell r="M730">
            <v>1.1782631743469576E-5</v>
          </cell>
          <cell r="N730">
            <v>1.256548941771019E-5</v>
          </cell>
          <cell r="O730">
            <v>2.0480702852577456E-5</v>
          </cell>
        </row>
        <row r="731">
          <cell r="A731" t="str">
            <v>T_C-FC-H2O-S3</v>
          </cell>
          <cell r="B731" t="str">
            <v>VAR_ncap</v>
          </cell>
          <cell r="C731" t="str">
            <v>-</v>
          </cell>
          <cell r="E731">
            <v>9.3666851811989E-7</v>
          </cell>
          <cell r="F731">
            <v>5.8527987217726099E-7</v>
          </cell>
          <cell r="G731">
            <v>2.1981665116210299E-7</v>
          </cell>
          <cell r="H731">
            <v>3.1999418464937202E-7</v>
          </cell>
          <cell r="I731">
            <v>4.22428087325891E-7</v>
          </cell>
          <cell r="J731">
            <v>3.7601312776729401E-7</v>
          </cell>
          <cell r="K731">
            <v>3.61637375391317E-7</v>
          </cell>
          <cell r="L731">
            <v>3.6098915283907401E-7</v>
          </cell>
          <cell r="M731">
            <v>3.9534820751008098E-7</v>
          </cell>
          <cell r="N731">
            <v>4.2977621640991102E-7</v>
          </cell>
          <cell r="O731">
            <v>9.4319225568149401E-7</v>
          </cell>
        </row>
        <row r="732">
          <cell r="A732" t="str">
            <v>T_C-FC-H2O-S3</v>
          </cell>
          <cell r="B732" t="str">
            <v>VAR_cap</v>
          </cell>
          <cell r="C732" t="str">
            <v>-</v>
          </cell>
          <cell r="D732">
            <v>5.3534749710087447E-5</v>
          </cell>
          <cell r="E732">
            <v>1.0898182961378803E-4</v>
          </cell>
          <cell r="F732">
            <v>1.0431910573099041E-4</v>
          </cell>
          <cell r="G732">
            <v>1.5063507681041738E-6</v>
          </cell>
          <cell r="H732">
            <v>1.0960033545907287E-6</v>
          </cell>
          <cell r="I732">
            <v>8.4593824509467695E-7</v>
          </cell>
          <cell r="J732">
            <v>8.8929811455535232E-7</v>
          </cell>
          <cell r="K732">
            <v>9.1012895845148475E-7</v>
          </cell>
          <cell r="L732">
            <v>9.0707669229856197E-7</v>
          </cell>
          <cell r="M732">
            <v>9.2916899836791619E-7</v>
          </cell>
          <cell r="N732">
            <v>1.0405035284067655E-6</v>
          </cell>
          <cell r="O732">
            <v>1.7683166796014901E-6</v>
          </cell>
        </row>
        <row r="733">
          <cell r="A733" t="str">
            <v>T_B_c-ICEDSL-S3</v>
          </cell>
          <cell r="B733" t="str">
            <v>VAR_fout</v>
          </cell>
          <cell r="C733" t="str">
            <v>CO2_T</v>
          </cell>
          <cell r="D733">
            <v>11.719641964268348</v>
          </cell>
          <cell r="E733">
            <v>9.4193439114712501</v>
          </cell>
          <cell r="F733">
            <v>11.620769874569008</v>
          </cell>
        </row>
        <row r="734">
          <cell r="A734" t="str">
            <v>T_B_c-ICEDSL-S3</v>
          </cell>
          <cell r="B734" t="str">
            <v>VAR_fout</v>
          </cell>
          <cell r="C734" t="str">
            <v>TPBSc</v>
          </cell>
          <cell r="D734">
            <v>9.2653167803642463E-3</v>
          </cell>
          <cell r="E734">
            <v>7.4758310136593875E-3</v>
          </cell>
          <cell r="F734">
            <v>9.2180085997479021E-3</v>
          </cell>
        </row>
        <row r="735">
          <cell r="A735" t="str">
            <v>T_B_c-ICEDSL-S3</v>
          </cell>
          <cell r="B735" t="str">
            <v>VAR_fin</v>
          </cell>
          <cell r="C735" t="str">
            <v>TDSL</v>
          </cell>
          <cell r="D735">
            <v>0.15988597495591192</v>
          </cell>
          <cell r="E735">
            <v>0.12850400970629269</v>
          </cell>
          <cell r="F735">
            <v>0.15853710606506172</v>
          </cell>
        </row>
        <row r="736">
          <cell r="A736" t="str">
            <v>T_B_c-ICEDSL-S3</v>
          </cell>
          <cell r="B736" t="str">
            <v>VAR_ncap</v>
          </cell>
          <cell r="C736" t="str">
            <v>-</v>
          </cell>
          <cell r="E736">
            <v>2.5479247688660702E-7</v>
          </cell>
          <cell r="F736">
            <v>2.9339097497882899E-7</v>
          </cell>
        </row>
        <row r="737">
          <cell r="A737" t="str">
            <v>T_B_c-ICEDSL-S3</v>
          </cell>
          <cell r="B737" t="str">
            <v>VAR_cap</v>
          </cell>
          <cell r="C737" t="str">
            <v>-</v>
          </cell>
          <cell r="D737">
            <v>2.0197423433470293E-4</v>
          </cell>
          <cell r="E737">
            <v>2.0016860526166441E-4</v>
          </cell>
          <cell r="F737">
            <v>2.004769982817045E-4</v>
          </cell>
          <cell r="G737">
            <v>4.4483891787142071E-9</v>
          </cell>
        </row>
        <row r="738">
          <cell r="A738" t="str">
            <v>T_TW-FCLH2O-S2</v>
          </cell>
          <cell r="B738" t="str">
            <v>VAR_fout</v>
          </cell>
          <cell r="C738" t="str">
            <v>TPTWL</v>
          </cell>
          <cell r="G738">
            <v>6.041008312176825E-5</v>
          </cell>
          <cell r="H738">
            <v>1.5993237539177E-4</v>
          </cell>
          <cell r="I738">
            <v>2.6610864809148806E-4</v>
          </cell>
          <cell r="J738">
            <v>3.9632937836573534E-4</v>
          </cell>
          <cell r="K738">
            <v>5.5108484353505601E-4</v>
          </cell>
          <cell r="L738">
            <v>6.3083976744435894E-4</v>
          </cell>
          <cell r="M738">
            <v>8.368275250912288E-4</v>
          </cell>
          <cell r="N738">
            <v>8.0963035852268147E-4</v>
          </cell>
          <cell r="O738">
            <v>1.1966328462582297E-3</v>
          </cell>
        </row>
        <row r="739">
          <cell r="A739" t="str">
            <v>T_TW-FCLH2O-S2</v>
          </cell>
          <cell r="B739" t="str">
            <v>VAR_fin</v>
          </cell>
          <cell r="C739" t="str">
            <v>TH2O</v>
          </cell>
          <cell r="G739">
            <v>2.2366758199965247E-5</v>
          </cell>
          <cell r="H739">
            <v>5.8666832971591629E-5</v>
          </cell>
          <cell r="I739">
            <v>9.6588942519928265E-5</v>
          </cell>
          <cell r="J739">
            <v>1.4198184439799034E-4</v>
          </cell>
          <cell r="K739">
            <v>1.9469882308613257E-4</v>
          </cell>
          <cell r="L739">
            <v>2.2099955602379408E-4</v>
          </cell>
          <cell r="M739">
            <v>2.922994011670876E-4</v>
          </cell>
          <cell r="N739">
            <v>2.8279957561992756E-4</v>
          </cell>
          <cell r="O739">
            <v>4.1797748507378061E-4</v>
          </cell>
        </row>
        <row r="740">
          <cell r="A740" t="str">
            <v>T_TW-FCLH2O-S2</v>
          </cell>
          <cell r="B740" t="str">
            <v>VAR_ncap</v>
          </cell>
          <cell r="C740" t="str">
            <v>-</v>
          </cell>
          <cell r="G740">
            <v>2.25240830267736E-5</v>
          </cell>
          <cell r="H740">
            <v>3.8499641946451703E-5</v>
          </cell>
          <cell r="I740">
            <v>4.9442926961615402E-5</v>
          </cell>
          <cell r="J740">
            <v>6.9380284310290307E-5</v>
          </cell>
          <cell r="K740">
            <v>9.5052888686484804E-5</v>
          </cell>
          <cell r="L740">
            <v>1.0285781919968801E-4</v>
          </cell>
          <cell r="M740">
            <v>1.31773223538956E-4</v>
          </cell>
          <cell r="N740">
            <v>1.3614833492427801E-4</v>
          </cell>
          <cell r="O740">
            <v>2.07237291188652E-4</v>
          </cell>
        </row>
        <row r="741">
          <cell r="A741" t="str">
            <v>T_TW-FCLH2O-S2</v>
          </cell>
          <cell r="B741" t="str">
            <v>VAR_cap</v>
          </cell>
          <cell r="C741" t="str">
            <v>-</v>
          </cell>
          <cell r="G741">
            <v>2.25240830267736E-5</v>
          </cell>
          <cell r="H741">
            <v>6.0986410133648589E-5</v>
          </cell>
          <cell r="I741">
            <v>1.0172097909327355E-4</v>
          </cell>
          <cell r="J741">
            <v>1.5119911543112562E-4</v>
          </cell>
          <cell r="K741">
            <v>2.1371659647713995E-4</v>
          </cell>
          <cell r="L741">
            <v>2.4851617072710786E-4</v>
          </cell>
          <cell r="M741">
            <v>3.2921372053204654E-4</v>
          </cell>
          <cell r="N741">
            <v>3.2109897070282381E-4</v>
          </cell>
          <cell r="O741">
            <v>4.7459342969238832E-4</v>
          </cell>
        </row>
        <row r="742">
          <cell r="A742" t="str">
            <v>D-T-ELC-TW_Bat_S2</v>
          </cell>
          <cell r="B742" t="str">
            <v>VAR_fout</v>
          </cell>
          <cell r="C742" t="str">
            <v>T-ELC-TWSTGin_S2</v>
          </cell>
          <cell r="D742">
            <v>3.5225777189517248E-4</v>
          </cell>
          <cell r="E742">
            <v>4.5488233398194576E-4</v>
          </cell>
          <cell r="F742">
            <v>4.6474084492394559E-4</v>
          </cell>
          <cell r="G742">
            <v>2.8013962022543884E-3</v>
          </cell>
          <cell r="H742">
            <v>4.1327715200453951E-3</v>
          </cell>
          <cell r="I742">
            <v>3.8251501516282193E-3</v>
          </cell>
          <cell r="J742">
            <v>3.6633153699147914E-3</v>
          </cell>
          <cell r="K742">
            <v>7.2851326480917666E-3</v>
          </cell>
          <cell r="L742">
            <v>6.4949924924997491E-3</v>
          </cell>
          <cell r="M742">
            <v>1.0829237761272818E-2</v>
          </cell>
          <cell r="N742">
            <v>8.3750042509832794E-3</v>
          </cell>
          <cell r="O742">
            <v>1.770375039373662E-2</v>
          </cell>
        </row>
        <row r="743">
          <cell r="A743" t="str">
            <v>D-T-ELC-TW_Bat_S2</v>
          </cell>
          <cell r="B743" t="str">
            <v>VAR_fin</v>
          </cell>
          <cell r="C743" t="str">
            <v>TELC</v>
          </cell>
          <cell r="D743">
            <v>3.5225777189517248E-4</v>
          </cell>
          <cell r="E743">
            <v>4.5488233398194576E-4</v>
          </cell>
          <cell r="F743">
            <v>4.6474084492394559E-4</v>
          </cell>
          <cell r="G743">
            <v>2.8013962022543884E-3</v>
          </cell>
          <cell r="H743">
            <v>4.1327715200453951E-3</v>
          </cell>
          <cell r="I743">
            <v>3.8251501516282193E-3</v>
          </cell>
          <cell r="J743">
            <v>3.6633153699147914E-3</v>
          </cell>
          <cell r="K743">
            <v>7.2851326480917666E-3</v>
          </cell>
          <cell r="L743">
            <v>6.4949924924997491E-3</v>
          </cell>
          <cell r="M743">
            <v>1.0829237761272818E-2</v>
          </cell>
          <cell r="N743">
            <v>8.3750042509832794E-3</v>
          </cell>
          <cell r="O743">
            <v>1.770375039373662E-2</v>
          </cell>
        </row>
        <row r="744">
          <cell r="A744" t="str">
            <v>D-T-ELC-TW_Bat_S2</v>
          </cell>
          <cell r="B744" t="str">
            <v>VAR_ncap</v>
          </cell>
          <cell r="C744" t="str">
            <v>-</v>
          </cell>
          <cell r="D744">
            <v>8.9479178067860494E-5</v>
          </cell>
          <cell r="E744">
            <v>5.4822205958111603E-7</v>
          </cell>
          <cell r="F744">
            <v>3.0813975419870099E-6</v>
          </cell>
          <cell r="G744">
            <v>2.0314760814278899E-4</v>
          </cell>
          <cell r="H744">
            <v>2.3129062712277899E-4</v>
          </cell>
          <cell r="I744">
            <v>4.9485824855983198E-5</v>
          </cell>
          <cell r="J744">
            <v>1.4351112349680301E-4</v>
          </cell>
          <cell r="K744">
            <v>5.7924345996731696E-4</v>
          </cell>
          <cell r="L744">
            <v>3.63153348211629E-6</v>
          </cell>
          <cell r="M744">
            <v>5.6452255045995499E-4</v>
          </cell>
          <cell r="N744">
            <v>3.2075065434216901E-4</v>
          </cell>
          <cell r="O744">
            <v>9.9118781012152903E-4</v>
          </cell>
        </row>
        <row r="745">
          <cell r="A745" t="str">
            <v>D-T-ELC-TW_Bat_S2</v>
          </cell>
          <cell r="B745" t="str">
            <v>VAR_cap</v>
          </cell>
          <cell r="C745" t="str">
            <v>-</v>
          </cell>
          <cell r="D745">
            <v>8.9479178067860494E-5</v>
          </cell>
          <cell r="E745">
            <v>9.0027400127441594E-5</v>
          </cell>
          <cell r="F745">
            <v>9.3108797669428601E-5</v>
          </cell>
          <cell r="G745">
            <v>2.9625640581221701E-4</v>
          </cell>
          <cell r="H745">
            <v>4.3766180570974198E-4</v>
          </cell>
          <cell r="I745">
            <v>4.0566146598710901E-4</v>
          </cell>
          <cell r="J745">
            <v>3.8807903479425601E-4</v>
          </cell>
          <cell r="K745">
            <v>7.7224040832010298E-4</v>
          </cell>
          <cell r="L745">
            <v>6.8788161695164699E-4</v>
          </cell>
          <cell r="M745">
            <v>1.1473975439093901E-3</v>
          </cell>
          <cell r="N745">
            <v>8.8715619484514203E-4</v>
          </cell>
          <cell r="O745">
            <v>1.87646101492365E-3</v>
          </cell>
        </row>
        <row r="746">
          <cell r="A746" t="str">
            <v>T_C-FC-H2O-S4</v>
          </cell>
          <cell r="B746" t="str">
            <v>VAR_fout</v>
          </cell>
          <cell r="C746" t="str">
            <v>TPCAR</v>
          </cell>
          <cell r="E746">
            <v>1.4281259706009301E-5</v>
          </cell>
          <cell r="F746">
            <v>2.0915553482701195E-5</v>
          </cell>
          <cell r="G746">
            <v>1.1440605104475892E-5</v>
          </cell>
          <cell r="H746">
            <v>1.0761861686082401E-5</v>
          </cell>
          <cell r="I746">
            <v>9.3796431224177519E-6</v>
          </cell>
          <cell r="J746">
            <v>1.1186516391515841E-5</v>
          </cell>
          <cell r="K746">
            <v>1.2110556870954012E-5</v>
          </cell>
          <cell r="L746">
            <v>9.4832561951131373E-6</v>
          </cell>
          <cell r="M746">
            <v>1.1683478520163664E-5</v>
          </cell>
          <cell r="N746">
            <v>9.1165989547101163E-6</v>
          </cell>
          <cell r="O746">
            <v>2.0767247350260851E-5</v>
          </cell>
        </row>
        <row r="747">
          <cell r="A747" t="str">
            <v>T_C-FC-H2O-S4</v>
          </cell>
          <cell r="B747" t="str">
            <v>VAR_fin</v>
          </cell>
          <cell r="C747" t="str">
            <v>TH2O</v>
          </cell>
          <cell r="E747">
            <v>1.7067477214493126E-5</v>
          </cell>
          <cell r="F747">
            <v>2.4996095571618672E-5</v>
          </cell>
          <cell r="G747">
            <v>1.3672622090787497E-5</v>
          </cell>
          <cell r="H747">
            <v>1.2555888390030065E-5</v>
          </cell>
          <cell r="I747">
            <v>1.0307725092052051E-5</v>
          </cell>
          <cell r="J747">
            <v>1.176711731864746E-5</v>
          </cell>
          <cell r="K747">
            <v>1.2065374740658008E-5</v>
          </cell>
          <cell r="L747">
            <v>8.8387607582890391E-6</v>
          </cell>
          <cell r="M747">
            <v>1.0278581550478171E-5</v>
          </cell>
          <cell r="N747">
            <v>7.7529022353057701E-6</v>
          </cell>
          <cell r="O747">
            <v>1.7382282461253613E-5</v>
          </cell>
        </row>
        <row r="748">
          <cell r="A748" t="str">
            <v>T_C-FC-H2O-S4</v>
          </cell>
          <cell r="B748" t="str">
            <v>VAR_ncap</v>
          </cell>
          <cell r="C748" t="str">
            <v>-</v>
          </cell>
          <cell r="E748">
            <v>1.2502939363826401E-6</v>
          </cell>
          <cell r="F748">
            <v>6.4567829431365699E-7</v>
          </cell>
          <cell r="G748">
            <v>2.63312941282859E-7</v>
          </cell>
          <cell r="H748">
            <v>3.8285286237803199E-7</v>
          </cell>
          <cell r="I748">
            <v>5.14321479935181E-7</v>
          </cell>
          <cell r="J748">
            <v>4.30067333111432E-7</v>
          </cell>
          <cell r="K748">
            <v>3.99830199906005E-7</v>
          </cell>
          <cell r="L748">
            <v>3.4632495693321E-7</v>
          </cell>
          <cell r="M748">
            <v>3.9028807758763699E-7</v>
          </cell>
          <cell r="N748">
            <v>3.4287469140385803E-7</v>
          </cell>
          <cell r="O748">
            <v>9.6975309199769004E-7</v>
          </cell>
        </row>
        <row r="749">
          <cell r="A749" t="str">
            <v>T_C-FC-H2O-S4</v>
          </cell>
          <cell r="B749" t="str">
            <v>VAR_cap</v>
          </cell>
          <cell r="C749" t="str">
            <v>-</v>
          </cell>
          <cell r="E749">
            <v>1.2336485845157399E-6</v>
          </cell>
          <cell r="F749">
            <v>1.8001184467172901E-6</v>
          </cell>
          <cell r="G749">
            <v>8.5134525689057706E-7</v>
          </cell>
          <cell r="H749">
            <v>1.035467868555124E-6</v>
          </cell>
          <cell r="I749">
            <v>1.01549661815699E-6</v>
          </cell>
          <cell r="J749">
            <v>1.0497202342185459E-6</v>
          </cell>
          <cell r="K749">
            <v>1.0129921532838807E-6</v>
          </cell>
          <cell r="L749">
            <v>9.6120676782294491E-7</v>
          </cell>
          <cell r="M749">
            <v>9.0000410446034062E-7</v>
          </cell>
          <cell r="N749">
            <v>8.6941276833874196E-7</v>
          </cell>
          <cell r="O749">
            <v>1.7029158609891801E-6</v>
          </cell>
        </row>
        <row r="750">
          <cell r="A750" t="str">
            <v>T_B_c-ICEDSL-S4</v>
          </cell>
          <cell r="B750" t="str">
            <v>VAR_fout</v>
          </cell>
          <cell r="C750" t="str">
            <v>CO2_T</v>
          </cell>
          <cell r="D750">
            <v>0.9892544083934014</v>
          </cell>
          <cell r="E750">
            <v>1.9229686167826509E-2</v>
          </cell>
          <cell r="F750">
            <v>2.249175702436762E-2</v>
          </cell>
        </row>
        <row r="751">
          <cell r="A751" t="str">
            <v>T_B_c-ICEDSL-S4</v>
          </cell>
          <cell r="B751" t="str">
            <v>VAR_fout</v>
          </cell>
          <cell r="C751" t="str">
            <v>TPBSc</v>
          </cell>
          <cell r="D751">
            <v>5.2157165186794837E-4</v>
          </cell>
          <cell r="E751">
            <v>1.0217148653934869E-5</v>
          </cell>
          <cell r="F751">
            <v>1.204030218073756E-5</v>
          </cell>
        </row>
        <row r="752">
          <cell r="A752" t="str">
            <v>T_B_c-ICEDSL-S4</v>
          </cell>
          <cell r="B752" t="str">
            <v>VAR_fin</v>
          </cell>
          <cell r="C752" t="str">
            <v>TDSL</v>
          </cell>
          <cell r="D752">
            <v>1.3495967372351985E-2</v>
          </cell>
          <cell r="E752">
            <v>2.623422396702114E-4</v>
          </cell>
          <cell r="F752">
            <v>3.0684525271988574E-4</v>
          </cell>
        </row>
        <row r="753">
          <cell r="A753" t="str">
            <v>T_B_c-ICEDSL-S4</v>
          </cell>
          <cell r="B753" t="str">
            <v>VAR_ncap</v>
          </cell>
          <cell r="C753" t="str">
            <v>-</v>
          </cell>
          <cell r="E753">
            <v>4.7058089890007702E-8</v>
          </cell>
          <cell r="F753">
            <v>4.4028631051500902E-8</v>
          </cell>
        </row>
        <row r="754">
          <cell r="A754" t="str">
            <v>T_B_c-ICEDSL-S4</v>
          </cell>
          <cell r="B754" t="str">
            <v>VAR_cap</v>
          </cell>
          <cell r="C754" t="str">
            <v>-</v>
          </cell>
          <cell r="D754">
            <v>1.1709721268689101E-5</v>
          </cell>
          <cell r="E754">
            <v>3.5540110025371113E-7</v>
          </cell>
          <cell r="F754">
            <v>3.9071069145401162E-7</v>
          </cell>
          <cell r="G754">
            <v>3.5974765396171706E-9</v>
          </cell>
        </row>
        <row r="755">
          <cell r="A755" t="str">
            <v>D-T-ELC-HGV</v>
          </cell>
          <cell r="B755" t="str">
            <v>VAR_fout</v>
          </cell>
          <cell r="C755" t="str">
            <v>T-ELC-HGV_BatSTGin</v>
          </cell>
          <cell r="D755">
            <v>6.038502501931285E-3</v>
          </cell>
          <cell r="E755">
            <v>1.3770987840572176E-2</v>
          </cell>
          <cell r="F755">
            <v>1.3967672709922451E-2</v>
          </cell>
          <cell r="G755">
            <v>5.0924275969069493E-3</v>
          </cell>
          <cell r="H755">
            <v>1.4567911245767888</v>
          </cell>
          <cell r="I755">
            <v>2.4462817985341192</v>
          </cell>
          <cell r="J755">
            <v>5.5850477767276692</v>
          </cell>
          <cell r="K755">
            <v>7.2348697164539431</v>
          </cell>
          <cell r="L755">
            <v>8.3296445861295361</v>
          </cell>
          <cell r="M755">
            <v>8.6475884000771632</v>
          </cell>
          <cell r="N755">
            <v>8.9425666479211525</v>
          </cell>
          <cell r="O755">
            <v>9.3403244621791064</v>
          </cell>
        </row>
        <row r="756">
          <cell r="A756" t="str">
            <v>D-T-ELC-HGV</v>
          </cell>
          <cell r="B756" t="str">
            <v>VAR_fin</v>
          </cell>
          <cell r="C756" t="str">
            <v>TELC</v>
          </cell>
          <cell r="D756">
            <v>6.038502501931285E-3</v>
          </cell>
          <cell r="E756">
            <v>1.3770987840572176E-2</v>
          </cell>
          <cell r="F756">
            <v>1.3967672709922451E-2</v>
          </cell>
          <cell r="G756">
            <v>5.0924275969069493E-3</v>
          </cell>
          <cell r="H756">
            <v>1.4567911245767888</v>
          </cell>
          <cell r="I756">
            <v>2.4462817985341192</v>
          </cell>
          <cell r="J756">
            <v>5.5850477767276692</v>
          </cell>
          <cell r="K756">
            <v>7.2348697164539431</v>
          </cell>
          <cell r="L756">
            <v>8.3296445861295361</v>
          </cell>
          <cell r="M756">
            <v>8.6475884000771632</v>
          </cell>
          <cell r="N756">
            <v>8.9425666479211525</v>
          </cell>
          <cell r="O756">
            <v>9.3403244621791064</v>
          </cell>
        </row>
        <row r="757">
          <cell r="A757" t="str">
            <v>D-T-ELC-HGV</v>
          </cell>
          <cell r="B757" t="str">
            <v>VAR_ncap</v>
          </cell>
          <cell r="C757" t="str">
            <v>-</v>
          </cell>
          <cell r="D757">
            <v>8.2319431146228605E-4</v>
          </cell>
          <cell r="E757">
            <v>9.6099929644963896E-4</v>
          </cell>
          <cell r="F757">
            <v>8.672371336679E-5</v>
          </cell>
          <cell r="G757">
            <v>1.7860217221236401E-4</v>
          </cell>
          <cell r="H757">
            <v>0.18167840784523601</v>
          </cell>
          <cell r="I757">
            <v>0.15960079803428301</v>
          </cell>
          <cell r="J757">
            <v>0.62076793739039704</v>
          </cell>
          <cell r="K757">
            <v>0.48950134906029102</v>
          </cell>
          <cell r="L757">
            <v>0.69099293153466801</v>
          </cell>
          <cell r="M757">
            <v>0.90655240768717504</v>
          </cell>
          <cell r="N757">
            <v>0.505242763792075</v>
          </cell>
          <cell r="O757">
            <v>0.82751767092592099</v>
          </cell>
        </row>
        <row r="758">
          <cell r="A758" t="str">
            <v>D-T-ELC-HGV</v>
          </cell>
          <cell r="B758" t="str">
            <v>VAR_cap</v>
          </cell>
          <cell r="C758" t="str">
            <v>-</v>
          </cell>
          <cell r="D758">
            <v>8.2319431146228605E-4</v>
          </cell>
          <cell r="E758">
            <v>1.7841936079119301E-3</v>
          </cell>
          <cell r="F758">
            <v>1.8709173212787199E-3</v>
          </cell>
          <cell r="G758">
            <v>6.6026621728661802E-4</v>
          </cell>
          <cell r="H758">
            <v>0.18172472555302699</v>
          </cell>
          <cell r="I758">
            <v>0.30671545936860001</v>
          </cell>
          <cell r="J758">
            <v>0.70352270615025703</v>
          </cell>
          <cell r="K758">
            <v>0.90843455911800797</v>
          </cell>
          <cell r="L758">
            <v>1.0491594806645299</v>
          </cell>
          <cell r="M758">
            <v>1.085750724775</v>
          </cell>
          <cell r="N758">
            <v>1.12440564722789</v>
          </cell>
          <cell r="O758">
            <v>1.1684872348238899</v>
          </cell>
        </row>
        <row r="759">
          <cell r="A759" t="str">
            <v>T_TW-FCLH2O-S3</v>
          </cell>
          <cell r="B759" t="str">
            <v>VAR_fout</v>
          </cell>
          <cell r="C759" t="str">
            <v>TPTWL</v>
          </cell>
          <cell r="G759">
            <v>3.5070367287430268E-5</v>
          </cell>
          <cell r="H759">
            <v>1.0248754404160212E-4</v>
          </cell>
          <cell r="I759">
            <v>1.7907769817597901E-4</v>
          </cell>
          <cell r="J759">
            <v>2.5297941244751014E-4</v>
          </cell>
          <cell r="K759">
            <v>3.5514719978576139E-4</v>
          </cell>
          <cell r="L759">
            <v>4.2668572369881588E-4</v>
          </cell>
          <cell r="M759">
            <v>5.2239049778929662E-4</v>
          </cell>
          <cell r="N759">
            <v>6.0607152029486743E-4</v>
          </cell>
          <cell r="O759">
            <v>7.6072892445343645E-4</v>
          </cell>
        </row>
        <row r="760">
          <cell r="A760" t="str">
            <v>T_TW-FCLH2O-S3</v>
          </cell>
          <cell r="B760" t="str">
            <v>VAR_fin</v>
          </cell>
          <cell r="C760" t="str">
            <v>TH2O</v>
          </cell>
          <cell r="G760">
            <v>1.9919005177254001E-5</v>
          </cell>
          <cell r="H760">
            <v>5.7597049666837975E-5</v>
          </cell>
          <cell r="I760">
            <v>9.9818839026959602E-5</v>
          </cell>
          <cell r="J760">
            <v>1.3941564240199083E-4</v>
          </cell>
          <cell r="K760">
            <v>1.9308225050393917E-4</v>
          </cell>
          <cell r="L760">
            <v>2.2977560295924743E-4</v>
          </cell>
          <cell r="M760">
            <v>2.7931870317501227E-4</v>
          </cell>
          <cell r="N760">
            <v>3.2319932339988503E-4</v>
          </cell>
          <cell r="O760">
            <v>4.0567336599887298E-4</v>
          </cell>
        </row>
        <row r="761">
          <cell r="A761" t="str">
            <v>T_TW-FCLH2O-S3</v>
          </cell>
          <cell r="B761" t="str">
            <v>VAR_ncap</v>
          </cell>
          <cell r="C761" t="str">
            <v>-</v>
          </cell>
          <cell r="G761">
            <v>1.28382677464508E-5</v>
          </cell>
          <cell r="H761">
            <v>2.5642420110129399E-5</v>
          </cell>
          <cell r="I761">
            <v>2.5518278079137102E-5</v>
          </cell>
          <cell r="J761">
            <v>3.4733161517042797E-5</v>
          </cell>
          <cell r="K761">
            <v>4.8736580007021201E-5</v>
          </cell>
          <cell r="L761">
            <v>5.2842820924880401E-5</v>
          </cell>
          <cell r="M761">
            <v>6.7851750833767594E-5</v>
          </cell>
          <cell r="N761">
            <v>6.9600273460109901E-5</v>
          </cell>
          <cell r="O761">
            <v>1.0843108696275899E-4</v>
          </cell>
        </row>
        <row r="762">
          <cell r="A762" t="str">
            <v>T_TW-FCLH2O-S3</v>
          </cell>
          <cell r="B762" t="str">
            <v>VAR_cap</v>
          </cell>
          <cell r="C762" t="str">
            <v>-</v>
          </cell>
          <cell r="G762">
            <v>1.28382677464508E-5</v>
          </cell>
          <cell r="H762">
            <v>3.8451535003737609E-5</v>
          </cell>
          <cell r="I762">
            <v>6.3863738697459736E-5</v>
          </cell>
          <cell r="J762">
            <v>9.4551242960393567E-5</v>
          </cell>
          <cell r="K762">
            <v>1.3444401020993712E-4</v>
          </cell>
          <cell r="L762">
            <v>1.6603163067101218E-4</v>
          </cell>
          <cell r="M762">
            <v>2.0389076161995748E-4</v>
          </cell>
          <cell r="N762">
            <v>2.3881977383045184E-4</v>
          </cell>
          <cell r="O762">
            <v>2.9840283932920138E-4</v>
          </cell>
        </row>
        <row r="763">
          <cell r="A763" t="str">
            <v>D-T-ELC-TW_Bat_S3</v>
          </cell>
          <cell r="B763" t="str">
            <v>VAR_fout</v>
          </cell>
          <cell r="C763" t="str">
            <v>T-ELC-TWSTGin_S3</v>
          </cell>
          <cell r="D763">
            <v>8.2615037787968942E-5</v>
          </cell>
          <cell r="E763">
            <v>1.5195310654741545E-4</v>
          </cell>
          <cell r="F763">
            <v>1.7666958138349984E-4</v>
          </cell>
          <cell r="G763">
            <v>3.1243342400268269E-3</v>
          </cell>
          <cell r="H763">
            <v>6.7745209372480188E-3</v>
          </cell>
          <cell r="I763">
            <v>6.4115538621345846E-3</v>
          </cell>
          <cell r="J763">
            <v>5.5363091942548367E-3</v>
          </cell>
          <cell r="K763">
            <v>1.1608725552072137E-2</v>
          </cell>
          <cell r="L763">
            <v>9.2799063568005258E-3</v>
          </cell>
          <cell r="M763">
            <v>1.3531070027334304E-2</v>
          </cell>
          <cell r="N763">
            <v>1.3371121238133245E-2</v>
          </cell>
          <cell r="O763">
            <v>2.4856563306011083E-2</v>
          </cell>
        </row>
        <row r="764">
          <cell r="A764" t="str">
            <v>D-T-ELC-TW_Bat_S3</v>
          </cell>
          <cell r="B764" t="str">
            <v>VAR_fin</v>
          </cell>
          <cell r="C764" t="str">
            <v>TELC</v>
          </cell>
          <cell r="D764">
            <v>8.2615037787968942E-5</v>
          </cell>
          <cell r="E764">
            <v>1.5195310654741545E-4</v>
          </cell>
          <cell r="F764">
            <v>1.7666958138349984E-4</v>
          </cell>
          <cell r="G764">
            <v>3.1243342400268269E-3</v>
          </cell>
          <cell r="H764">
            <v>6.7745209372480188E-3</v>
          </cell>
          <cell r="I764">
            <v>6.4115538621345846E-3</v>
          </cell>
          <cell r="J764">
            <v>5.5363091942548367E-3</v>
          </cell>
          <cell r="K764">
            <v>1.1608725552072137E-2</v>
          </cell>
          <cell r="L764">
            <v>9.2799063568005258E-3</v>
          </cell>
          <cell r="M764">
            <v>1.3531070027334304E-2</v>
          </cell>
          <cell r="N764">
            <v>1.3371121238133245E-2</v>
          </cell>
          <cell r="O764">
            <v>2.4856563306011083E-2</v>
          </cell>
        </row>
        <row r="765">
          <cell r="A765" t="str">
            <v>D-T-ELC-TW_Bat_S3</v>
          </cell>
          <cell r="B765" t="str">
            <v>VAR_ncap</v>
          </cell>
          <cell r="C765" t="str">
            <v>-</v>
          </cell>
          <cell r="D765">
            <v>8.9329496348416007E-5</v>
          </cell>
          <cell r="E765">
            <v>5.7831690926618896E-7</v>
          </cell>
          <cell r="F765">
            <v>1.59709701215096E-6</v>
          </cell>
          <cell r="G765">
            <v>2.3895179183344001E-4</v>
          </cell>
          <cell r="H765">
            <v>3.86541748522803E-4</v>
          </cell>
          <cell r="I765">
            <v>1.4065439149917801E-5</v>
          </cell>
          <cell r="J765">
            <v>2.20732125491148E-5</v>
          </cell>
          <cell r="K765">
            <v>8.0746191208886796E-4</v>
          </cell>
          <cell r="L765">
            <v>2.3112463195094098E-5</v>
          </cell>
          <cell r="M765">
            <v>5.8001723426158295E-4</v>
          </cell>
          <cell r="N765">
            <v>5.3288770881946598E-6</v>
          </cell>
          <cell r="O765">
            <v>2.0247842898879101E-3</v>
          </cell>
        </row>
        <row r="766">
          <cell r="A766" t="str">
            <v>D-T-ELC-TW_Bat_S3</v>
          </cell>
          <cell r="B766" t="str">
            <v>VAR_cap</v>
          </cell>
          <cell r="C766" t="str">
            <v>-</v>
          </cell>
          <cell r="D766">
            <v>8.9329496348416007E-5</v>
          </cell>
          <cell r="E766">
            <v>8.9907813257682204E-5</v>
          </cell>
          <cell r="F766">
            <v>9.1504910269833099E-5</v>
          </cell>
          <cell r="G766">
            <v>3.30456702103273E-4</v>
          </cell>
          <cell r="H766">
            <v>7.16998450626076E-4</v>
          </cell>
          <cell r="I766">
            <v>6.7857190363811897E-4</v>
          </cell>
          <cell r="J766">
            <v>5.8616408360621702E-4</v>
          </cell>
          <cell r="K766">
            <v>1.2301423123106999E-3</v>
          </cell>
          <cell r="L766">
            <v>9.8218822525793789E-4</v>
          </cell>
          <cell r="M766">
            <v>1.4326648220946601E-3</v>
          </cell>
          <cell r="N766">
            <v>1.41592048663374E-3</v>
          </cell>
          <cell r="O766">
            <v>2.6332428644327802E-3</v>
          </cell>
        </row>
        <row r="767">
          <cell r="A767" t="str">
            <v>T_TW-FCLH2O-S4</v>
          </cell>
          <cell r="B767" t="str">
            <v>VAR_fout</v>
          </cell>
          <cell r="C767" t="str">
            <v>TPTWL</v>
          </cell>
          <cell r="G767">
            <v>2.0350335738169305E-5</v>
          </cell>
          <cell r="H767">
            <v>5.3526585236857249E-5</v>
          </cell>
          <cell r="I767">
            <v>1.0625562680088259E-4</v>
          </cell>
          <cell r="J767">
            <v>1.5750252059080447E-4</v>
          </cell>
          <cell r="K767">
            <v>2.4110540152405687E-4</v>
          </cell>
          <cell r="L767">
            <v>2.9610823362771532E-4</v>
          </cell>
          <cell r="M767">
            <v>3.6997642247366802E-4</v>
          </cell>
          <cell r="N767">
            <v>4.262071746308398E-4</v>
          </cell>
          <cell r="O767">
            <v>5.5477954426472154E-4</v>
          </cell>
        </row>
        <row r="768">
          <cell r="A768" t="str">
            <v>T_TW-FCLH2O-S4</v>
          </cell>
          <cell r="B768" t="str">
            <v>VAR_fin</v>
          </cell>
          <cell r="C768" t="str">
            <v>TH2O</v>
          </cell>
          <cell r="G768">
            <v>1.3028040500634453E-5</v>
          </cell>
          <cell r="H768">
            <v>3.3884115282843387E-5</v>
          </cell>
          <cell r="I768">
            <v>6.6581195797596579E-5</v>
          </cell>
          <cell r="J768">
            <v>9.7491867227905758E-5</v>
          </cell>
          <cell r="K768">
            <v>1.4726146716787189E-4</v>
          </cell>
          <cell r="L768">
            <v>1.7899745562530809E-4</v>
          </cell>
          <cell r="M768">
            <v>2.2195102753702498E-4</v>
          </cell>
          <cell r="N768">
            <v>2.5449280478677719E-4</v>
          </cell>
          <cell r="O768">
            <v>3.3062234952856097E-4</v>
          </cell>
        </row>
        <row r="769">
          <cell r="A769" t="str">
            <v>T_TW-FCLH2O-S4</v>
          </cell>
          <cell r="B769" t="str">
            <v>VAR_ncap</v>
          </cell>
          <cell r="C769" t="str">
            <v>-</v>
          </cell>
          <cell r="G769">
            <v>7.2284221694071403E-6</v>
          </cell>
          <cell r="H769">
            <v>1.2159723883160199E-5</v>
          </cell>
          <cell r="I769">
            <v>1.5472848521908902E-5</v>
          </cell>
          <cell r="J769">
            <v>2.1287579812316101E-5</v>
          </cell>
          <cell r="K769">
            <v>3.2701869996913003E-5</v>
          </cell>
          <cell r="L769">
            <v>3.1875181190511897E-5</v>
          </cell>
          <cell r="M769">
            <v>4.12980293146763E-5</v>
          </cell>
          <cell r="N769">
            <v>4.21983278267605E-5</v>
          </cell>
          <cell r="O769">
            <v>6.6688102850439397E-5</v>
          </cell>
        </row>
        <row r="770">
          <cell r="A770" t="str">
            <v>T_TW-FCLH2O-S4</v>
          </cell>
          <cell r="B770" t="str">
            <v>VAR_cap</v>
          </cell>
          <cell r="C770" t="str">
            <v>-</v>
          </cell>
          <cell r="G770">
            <v>7.2284221694071403E-6</v>
          </cell>
          <cell r="H770">
            <v>1.9367692530974423E-5</v>
          </cell>
          <cell r="I770">
            <v>3.4772481964607925E-5</v>
          </cell>
          <cell r="J770">
            <v>5.6060450646528363E-5</v>
          </cell>
          <cell r="K770">
            <v>8.8735196508795696E-5</v>
          </cell>
          <cell r="L770">
            <v>1.1331045035209069E-4</v>
          </cell>
          <cell r="M770">
            <v>1.4242997814163305E-4</v>
          </cell>
          <cell r="N770">
            <v>1.6584164768009409E-4</v>
          </cell>
          <cell r="O770">
            <v>2.1457216038973064E-4</v>
          </cell>
        </row>
        <row r="771">
          <cell r="A771" t="str">
            <v>D-T-ELC-TW_Bat_S4</v>
          </cell>
          <cell r="B771" t="str">
            <v>VAR_fout</v>
          </cell>
          <cell r="C771" t="str">
            <v>T-ELC-TWSTGin_S4</v>
          </cell>
          <cell r="D771">
            <v>3.961973320003219E-5</v>
          </cell>
          <cell r="E771">
            <v>7.7999430402314574E-5</v>
          </cell>
          <cell r="F771">
            <v>1.0150969227684747E-4</v>
          </cell>
          <cell r="G771">
            <v>3.5643910661050924E-3</v>
          </cell>
          <cell r="H771">
            <v>6.9136628580460328E-3</v>
          </cell>
          <cell r="I771">
            <v>7.3455527181032878E-3</v>
          </cell>
          <cell r="J771">
            <v>7.5326269662990527E-3</v>
          </cell>
          <cell r="K771">
            <v>1.3855644242772977E-2</v>
          </cell>
          <cell r="L771">
            <v>1.1301972015405153E-2</v>
          </cell>
          <cell r="M771">
            <v>1.752377327713267E-2</v>
          </cell>
          <cell r="N771">
            <v>1.7027691825571945E-2</v>
          </cell>
          <cell r="O771">
            <v>3.2157091736093005E-2</v>
          </cell>
        </row>
        <row r="772">
          <cell r="A772" t="str">
            <v>D-T-ELC-TW_Bat_S4</v>
          </cell>
          <cell r="B772" t="str">
            <v>VAR_fin</v>
          </cell>
          <cell r="C772" t="str">
            <v>TELC</v>
          </cell>
          <cell r="D772">
            <v>3.961973320003219E-5</v>
          </cell>
          <cell r="E772">
            <v>7.7999430402314574E-5</v>
          </cell>
          <cell r="F772">
            <v>1.0150969227684747E-4</v>
          </cell>
          <cell r="G772">
            <v>3.5643910661050924E-3</v>
          </cell>
          <cell r="H772">
            <v>6.9136628580460328E-3</v>
          </cell>
          <cell r="I772">
            <v>7.3455527181032878E-3</v>
          </cell>
          <cell r="J772">
            <v>7.5326269662990527E-3</v>
          </cell>
          <cell r="K772">
            <v>1.3855644242772977E-2</v>
          </cell>
          <cell r="L772">
            <v>1.1301972015405153E-2</v>
          </cell>
          <cell r="M772">
            <v>1.752377327713267E-2</v>
          </cell>
          <cell r="N772">
            <v>1.7027691825571945E-2</v>
          </cell>
          <cell r="O772">
            <v>3.2157091736093005E-2</v>
          </cell>
        </row>
        <row r="773">
          <cell r="A773" t="str">
            <v>D-T-ELC-TW_Bat_S4</v>
          </cell>
          <cell r="B773" t="str">
            <v>VAR_ncap</v>
          </cell>
          <cell r="C773" t="str">
            <v>-</v>
          </cell>
          <cell r="D773">
            <v>8.96403496135793E-5</v>
          </cell>
          <cell r="E773">
            <v>5.89582953614592E-7</v>
          </cell>
          <cell r="F773">
            <v>1.8214480199505E-6</v>
          </cell>
          <cell r="G773">
            <v>2.8498761662681298E-4</v>
          </cell>
          <cell r="H773">
            <v>3.5467469944746498E-4</v>
          </cell>
          <cell r="I773">
            <v>4.5784062107860502E-5</v>
          </cell>
          <cell r="J773">
            <v>7.8068634013251295E-5</v>
          </cell>
          <cell r="K773">
            <v>7.0388041842313895E-4</v>
          </cell>
          <cell r="L773">
            <v>1.3593286584306499E-5</v>
          </cell>
          <cell r="M773">
            <v>1.0134115764673199E-3</v>
          </cell>
          <cell r="N773">
            <v>5.8260677715983399E-6</v>
          </cell>
          <cell r="O773">
            <v>1.6682954888092101E-3</v>
          </cell>
        </row>
        <row r="774">
          <cell r="A774" t="str">
            <v>D-T-ELC-TW_Bat_S4</v>
          </cell>
          <cell r="B774" t="str">
            <v>VAR_cap</v>
          </cell>
          <cell r="C774" t="str">
            <v>-</v>
          </cell>
          <cell r="D774">
            <v>8.96403496135793E-5</v>
          </cell>
          <cell r="E774">
            <v>9.0229932567193898E-5</v>
          </cell>
          <cell r="F774">
            <v>9.2051380587144296E-5</v>
          </cell>
          <cell r="G774">
            <v>3.7703899721395698E-4</v>
          </cell>
          <cell r="H774">
            <v>7.3171369666142304E-4</v>
          </cell>
          <cell r="I774">
            <v>7.7749775876928301E-4</v>
          </cell>
          <cell r="J774">
            <v>7.9700945719532804E-4</v>
          </cell>
          <cell r="K774">
            <v>1.46739543061853E-3</v>
          </cell>
          <cell r="L774">
            <v>1.1960011005760201E-3</v>
          </cell>
          <cell r="M774">
            <v>1.8547379775958701E-3</v>
          </cell>
          <cell r="N774">
            <v>1.80255834096581E-3</v>
          </cell>
          <cell r="O774">
            <v>3.4050068380555702E-3</v>
          </cell>
        </row>
        <row r="775">
          <cell r="A775" t="str">
            <v>T_B_u-ICENGA-S1</v>
          </cell>
          <cell r="B775" t="str">
            <v>VAR_fout</v>
          </cell>
          <cell r="C775" t="str">
            <v>CO2_T</v>
          </cell>
          <cell r="E775">
            <v>7.5309539878586698E-3</v>
          </cell>
          <cell r="F775">
            <v>2.8002488421165841E-2</v>
          </cell>
        </row>
        <row r="776">
          <cell r="A776" t="str">
            <v>T_B_u-ICENGA-S1</v>
          </cell>
          <cell r="B776" t="str">
            <v>VAR_fout</v>
          </cell>
          <cell r="C776" t="str">
            <v>TPBSu</v>
          </cell>
          <cell r="E776">
            <v>1.6055021787943125E-5</v>
          </cell>
          <cell r="F776">
            <v>6.1932552585040879E-5</v>
          </cell>
        </row>
        <row r="777">
          <cell r="A777" t="str">
            <v>T_B_u-ICENGA-S1</v>
          </cell>
          <cell r="B777" t="str">
            <v>VAR_fin</v>
          </cell>
          <cell r="C777" t="str">
            <v>TNGA</v>
          </cell>
          <cell r="E777">
            <v>1.3352755297621756E-4</v>
          </cell>
          <cell r="F777">
            <v>4.9649802165187718E-4</v>
          </cell>
        </row>
        <row r="778">
          <cell r="A778" t="str">
            <v>T_B_u-ICENGA-S1</v>
          </cell>
          <cell r="B778" t="str">
            <v>VAR_ncap</v>
          </cell>
          <cell r="C778" t="str">
            <v>-</v>
          </cell>
          <cell r="E778">
            <v>3.9182810548840898E-7</v>
          </cell>
          <cell r="F778">
            <v>8.6656049580347803E-7</v>
          </cell>
        </row>
        <row r="779">
          <cell r="A779" t="str">
            <v>T_B_u-ICENGA-S1</v>
          </cell>
          <cell r="B779" t="str">
            <v>VAR_cap</v>
          </cell>
          <cell r="C779" t="str">
            <v>-</v>
          </cell>
          <cell r="E779">
            <v>3.9182810548840898E-7</v>
          </cell>
          <cell r="F779">
            <v>1.25838860129189E-6</v>
          </cell>
          <cell r="G779">
            <v>1.3545522989501051E-9</v>
          </cell>
          <cell r="H779">
            <v>5.0957788711798417E-10</v>
          </cell>
        </row>
        <row r="780">
          <cell r="A780" t="str">
            <v>T_B_u-ICENGA-S2</v>
          </cell>
          <cell r="B780" t="str">
            <v>VAR_fout</v>
          </cell>
          <cell r="C780" t="str">
            <v>CO2_T</v>
          </cell>
          <cell r="E780">
            <v>5.5295772615733896E-3</v>
          </cell>
          <cell r="F780">
            <v>4.7293164305158196E-2</v>
          </cell>
          <cell r="K780">
            <v>8.3905048206628699E-4</v>
          </cell>
        </row>
        <row r="781">
          <cell r="A781" t="str">
            <v>T_B_u-ICENGA-S2</v>
          </cell>
          <cell r="B781" t="str">
            <v>VAR_fout</v>
          </cell>
          <cell r="C781" t="str">
            <v>TPBSu</v>
          </cell>
          <cell r="E781">
            <v>8.3333941421781131E-6</v>
          </cell>
          <cell r="F781">
            <v>7.4453442253773642E-5</v>
          </cell>
          <cell r="K781">
            <v>1.6274720321788562E-6</v>
          </cell>
        </row>
        <row r="782">
          <cell r="A782" t="str">
            <v>T_B_u-ICENGA-S2</v>
          </cell>
          <cell r="B782" t="str">
            <v>VAR_fin</v>
          </cell>
          <cell r="C782" t="str">
            <v>TNGA</v>
          </cell>
          <cell r="E782">
            <v>9.8042150027897136E-5</v>
          </cell>
          <cell r="F782">
            <v>8.3853128200635045E-4</v>
          </cell>
          <cell r="K782">
            <v>1.4876781596919982E-5</v>
          </cell>
        </row>
        <row r="783">
          <cell r="A783" t="str">
            <v>T_B_u-ICENGA-S2</v>
          </cell>
          <cell r="B783" t="str">
            <v>VAR_ncap</v>
          </cell>
          <cell r="C783" t="str">
            <v>-</v>
          </cell>
          <cell r="E783">
            <v>2.0097688123521801E-7</v>
          </cell>
          <cell r="F783">
            <v>1.2310496768647399E-6</v>
          </cell>
        </row>
        <row r="784">
          <cell r="A784" t="str">
            <v>T_B_u-ICENGA-S2</v>
          </cell>
          <cell r="B784" t="str">
            <v>VAR_cap</v>
          </cell>
          <cell r="C784" t="str">
            <v>-</v>
          </cell>
          <cell r="E784">
            <v>2.0097688123521801E-7</v>
          </cell>
          <cell r="F784">
            <v>1.4320265580999501E-6</v>
          </cell>
          <cell r="G784">
            <v>2.5289871699300441E-9</v>
          </cell>
          <cell r="H784">
            <v>1.292425678779E-9</v>
          </cell>
          <cell r="K784">
            <v>-2.4941253970609399E-8</v>
          </cell>
        </row>
        <row r="785">
          <cell r="A785" t="str">
            <v>T_B_c-ICEDSLEXT</v>
          </cell>
          <cell r="B785" t="str">
            <v>VAR_fout</v>
          </cell>
          <cell r="C785" t="str">
            <v>CO2_T</v>
          </cell>
          <cell r="D785">
            <v>0.44187598312674897</v>
          </cell>
          <cell r="E785">
            <v>0.44078756901316302</v>
          </cell>
          <cell r="F785">
            <v>0.43758926552918798</v>
          </cell>
        </row>
        <row r="786">
          <cell r="A786" t="str">
            <v>T_B_c-ICEDSLEXT</v>
          </cell>
          <cell r="B786" t="str">
            <v>VAR_fout</v>
          </cell>
          <cell r="C786" t="str">
            <v>TPBSc</v>
          </cell>
          <cell r="D786">
            <v>5.9983305890746776E-2</v>
          </cell>
          <cell r="E786">
            <v>4.7985870558964999E-2</v>
          </cell>
          <cell r="F786">
            <v>2.999213087887875E-2</v>
          </cell>
        </row>
        <row r="787">
          <cell r="A787" t="str">
            <v>T_B_c-ICEDSLEXT</v>
          </cell>
          <cell r="B787" t="str">
            <v>VAR_fin</v>
          </cell>
          <cell r="C787" t="str">
            <v>TDSL</v>
          </cell>
          <cell r="D787">
            <v>6.0283217343349085E-3</v>
          </cell>
          <cell r="E787">
            <v>6.0134729742587004E-3</v>
          </cell>
          <cell r="F787">
            <v>5.969839911721537E-3</v>
          </cell>
        </row>
        <row r="788">
          <cell r="A788" t="str">
            <v>T_B_c-ICEDSLEXT</v>
          </cell>
          <cell r="B788" t="str">
            <v>VAR_cap</v>
          </cell>
          <cell r="C788" t="str">
            <v>-</v>
          </cell>
          <cell r="D788">
            <v>1.3033176186637828E-3</v>
          </cell>
          <cell r="E788">
            <v>1.04265638017014E-3</v>
          </cell>
          <cell r="F788">
            <v>6.5166023760633498E-4</v>
          </cell>
        </row>
        <row r="789">
          <cell r="A789" t="str">
            <v>T_B_u-ICENGA-S3</v>
          </cell>
          <cell r="B789" t="str">
            <v>VAR_fout</v>
          </cell>
          <cell r="C789" t="str">
            <v>CO2_T</v>
          </cell>
          <cell r="E789">
            <v>4.9085420113847101E-3</v>
          </cell>
          <cell r="F789">
            <v>0.45013100965109981</v>
          </cell>
          <cell r="I789">
            <v>1.29797278291632E-3</v>
          </cell>
          <cell r="J789">
            <v>3.144037380512648E-3</v>
          </cell>
        </row>
        <row r="790">
          <cell r="A790" t="str">
            <v>T_B_u-ICENGA-S3</v>
          </cell>
          <cell r="B790" t="str">
            <v>VAR_fout</v>
          </cell>
          <cell r="C790" t="str">
            <v>TPBSu</v>
          </cell>
          <cell r="E790">
            <v>4.9104683061425123E-6</v>
          </cell>
          <cell r="F790">
            <v>4.7339842425467526E-4</v>
          </cell>
          <cell r="I790">
            <v>1.5557896758284828E-6</v>
          </cell>
          <cell r="J790">
            <v>3.9912722707310748E-6</v>
          </cell>
        </row>
        <row r="791">
          <cell r="A791" t="str">
            <v>T_B_u-ICENGA-S3</v>
          </cell>
          <cell r="B791" t="str">
            <v>VAR_fin</v>
          </cell>
          <cell r="C791" t="str">
            <v>TNGA</v>
          </cell>
          <cell r="E791">
            <v>8.7030886726679319E-5</v>
          </cell>
          <cell r="F791">
            <v>7.9810462704095683E-3</v>
          </cell>
          <cell r="I791">
            <v>2.3013701824757447E-5</v>
          </cell>
          <cell r="J791">
            <v>5.574534362611079E-5</v>
          </cell>
        </row>
        <row r="792">
          <cell r="A792" t="str">
            <v>T_B_u-ICENGA-S3</v>
          </cell>
          <cell r="B792" t="str">
            <v>VAR_ncap</v>
          </cell>
          <cell r="C792" t="str">
            <v>-</v>
          </cell>
          <cell r="E792">
            <v>1.17237300355208E-7</v>
          </cell>
          <cell r="F792">
            <v>8.8084740338538005E-6</v>
          </cell>
        </row>
        <row r="793">
          <cell r="A793" t="str">
            <v>T_B_u-ICENGA-S3</v>
          </cell>
          <cell r="B793" t="str">
            <v>VAR_cap</v>
          </cell>
          <cell r="C793" t="str">
            <v>-</v>
          </cell>
          <cell r="E793">
            <v>1.17237300355208E-7</v>
          </cell>
          <cell r="F793">
            <v>8.9257113342090094E-6</v>
          </cell>
          <cell r="G793">
            <v>-6.8331622534808541E-9</v>
          </cell>
          <cell r="I793">
            <v>-3.0866252664117301E-8</v>
          </cell>
          <cell r="J793">
            <v>-2.7866552941913399E-8</v>
          </cell>
        </row>
        <row r="794">
          <cell r="A794" t="str">
            <v>T_B_u-ICENGA-S4</v>
          </cell>
          <cell r="B794" t="str">
            <v>VAR_fout</v>
          </cell>
          <cell r="C794" t="str">
            <v>CO2_T</v>
          </cell>
          <cell r="F794">
            <v>7.7866376087190408E-4</v>
          </cell>
          <cell r="I794">
            <v>3.54783005659422E-4</v>
          </cell>
          <cell r="J794">
            <v>2.285889719600015E-4</v>
          </cell>
        </row>
        <row r="795">
          <cell r="A795" t="str">
            <v>T_B_u-ICENGA-S4</v>
          </cell>
          <cell r="B795" t="str">
            <v>VAR_fout</v>
          </cell>
          <cell r="C795" t="str">
            <v>TPBSu</v>
          </cell>
          <cell r="F795">
            <v>5.4327451409042673E-7</v>
          </cell>
          <cell r="I795">
            <v>2.8458289803654339E-7</v>
          </cell>
          <cell r="J795">
            <v>1.9953229874464769E-7</v>
          </cell>
        </row>
        <row r="796">
          <cell r="A796" t="str">
            <v>T_B_u-ICENGA-S4</v>
          </cell>
          <cell r="B796" t="str">
            <v>VAR_fin</v>
          </cell>
          <cell r="C796" t="str">
            <v>TNGA</v>
          </cell>
          <cell r="F796">
            <v>1.3806095050920295E-5</v>
          </cell>
          <cell r="I796">
            <v>6.2904788237486146E-6</v>
          </cell>
          <cell r="J796">
            <v>4.0529959567376083E-6</v>
          </cell>
        </row>
        <row r="797">
          <cell r="A797" t="str">
            <v>T_B_u-ICENGA-S4</v>
          </cell>
          <cell r="B797" t="str">
            <v>VAR_ncap</v>
          </cell>
          <cell r="C797" t="str">
            <v>-</v>
          </cell>
          <cell r="F797">
            <v>1.6112917616635201E-8</v>
          </cell>
        </row>
        <row r="798">
          <cell r="A798" t="str">
            <v>T_B_u-ICENGA-S4</v>
          </cell>
          <cell r="B798" t="str">
            <v>VAR_cap</v>
          </cell>
          <cell r="C798" t="str">
            <v>-</v>
          </cell>
          <cell r="F798">
            <v>1.6112917616635201E-8</v>
          </cell>
          <cell r="G798">
            <v>-1.7566685279270061E-10</v>
          </cell>
          <cell r="I798">
            <v>-1.8619467081106399E-8</v>
          </cell>
          <cell r="J798">
            <v>-2.1789965391932799E-8</v>
          </cell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18.873066808327568</v>
          </cell>
          <cell r="C9">
            <v>22.214841330539752</v>
          </cell>
          <cell r="D9">
            <v>26.366602187940988</v>
          </cell>
          <cell r="E9">
            <v>36.458577827163531</v>
          </cell>
          <cell r="F9">
            <v>55.599737831777695</v>
          </cell>
          <cell r="G9">
            <v>60.407955152510723</v>
          </cell>
          <cell r="H9">
            <v>72.793499798429522</v>
          </cell>
          <cell r="I9">
            <v>88.100835476845404</v>
          </cell>
          <cell r="J9">
            <v>89.676131655189323</v>
          </cell>
          <cell r="K9">
            <v>90.946998377813586</v>
          </cell>
          <cell r="L9">
            <v>91.496294741279826</v>
          </cell>
          <cell r="M9">
            <v>93.701925678631142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3.8626385960686564E-4</v>
          </cell>
          <cell r="H28">
            <v>0.11704087928263084</v>
          </cell>
          <cell r="I28">
            <v>9.3020479946830326E-2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82.760003735764343</v>
          </cell>
          <cell r="C14">
            <v>83.109715344077358</v>
          </cell>
          <cell r="D14">
            <v>73.079924403470415</v>
          </cell>
          <cell r="E14">
            <v>73.079999261045003</v>
          </cell>
          <cell r="F14">
            <v>62.876618949933786</v>
          </cell>
          <cell r="G14">
            <v>33.16876869245025</v>
          </cell>
          <cell r="H14">
            <v>0</v>
          </cell>
          <cell r="I14">
            <v>0</v>
          </cell>
          <cell r="J14">
            <v>31.017352708970886</v>
          </cell>
          <cell r="K14">
            <v>59.57197691802034</v>
          </cell>
          <cell r="L14">
            <v>59.675359452674542</v>
          </cell>
          <cell r="M14">
            <v>59.706562303808447</v>
          </cell>
        </row>
        <row r="15">
          <cell r="B15">
            <v>66.745680309961145</v>
          </cell>
          <cell r="C15">
            <v>49.798799455806055</v>
          </cell>
          <cell r="D15">
            <v>68.756522263914775</v>
          </cell>
          <cell r="E15">
            <v>70.431408708600458</v>
          </cell>
          <cell r="F15">
            <v>71.413705261246434</v>
          </cell>
          <cell r="G15">
            <v>72.497745166993241</v>
          </cell>
          <cell r="H15">
            <v>73.751582298030527</v>
          </cell>
          <cell r="I15">
            <v>74.835657351554786</v>
          </cell>
          <cell r="J15">
            <v>74.835678544736112</v>
          </cell>
          <cell r="K15">
            <v>74.835678587278082</v>
          </cell>
          <cell r="L15">
            <v>74.83570206868572</v>
          </cell>
          <cell r="M15">
            <v>74.836021411088907</v>
          </cell>
        </row>
        <row r="16">
          <cell r="B16">
            <v>66.632402869776683</v>
          </cell>
          <cell r="C16">
            <v>55.764001028047744</v>
          </cell>
          <cell r="D16">
            <v>65.553213539877675</v>
          </cell>
          <cell r="E16">
            <v>64.716663142973374</v>
          </cell>
          <cell r="F16">
            <v>63.735311595558237</v>
          </cell>
          <cell r="G16">
            <v>62.651279281130627</v>
          </cell>
          <cell r="H16">
            <v>61.565594971142026</v>
          </cell>
          <cell r="I16">
            <v>60.481527386778247</v>
          </cell>
          <cell r="J16">
            <v>60.481505530521801</v>
          </cell>
          <cell r="K16">
            <v>60.481508807458702</v>
          </cell>
          <cell r="L16">
            <v>60.48148535033949</v>
          </cell>
          <cell r="M16">
            <v>60.481176159103924</v>
          </cell>
        </row>
        <row r="17">
          <cell r="B17">
            <v>12.841924581300754</v>
          </cell>
          <cell r="C17">
            <v>16.034367236698966</v>
          </cell>
          <cell r="D17">
            <v>5.4755797256845566</v>
          </cell>
          <cell r="E17">
            <v>12.781210101394011</v>
          </cell>
          <cell r="F17">
            <v>13.053276535225621</v>
          </cell>
          <cell r="G17">
            <v>13.105791589154396</v>
          </cell>
          <cell r="H17">
            <v>13.184281601503381</v>
          </cell>
          <cell r="I17">
            <v>13.263752054251929</v>
          </cell>
          <cell r="J17">
            <v>13.303112695075894</v>
          </cell>
          <cell r="K17">
            <v>14.333091687814139</v>
          </cell>
          <cell r="L17">
            <v>14.347188546613639</v>
          </cell>
          <cell r="M17">
            <v>14.786736929505029</v>
          </cell>
        </row>
        <row r="18">
          <cell r="B18">
            <v>3.960256925889627E-2</v>
          </cell>
          <cell r="C18">
            <v>3.3040620810176577E-5</v>
          </cell>
          <cell r="D18">
            <v>2.1035478501660872E-3</v>
          </cell>
          <cell r="E18">
            <v>3.1607444269391203E-4</v>
          </cell>
          <cell r="F18">
            <v>2.6097594452816899E-4</v>
          </cell>
          <cell r="G18">
            <v>0.17092375902193316</v>
          </cell>
          <cell r="H18">
            <v>0.17116072146904046</v>
          </cell>
          <cell r="I18">
            <v>2.2458018178438797E-5</v>
          </cell>
          <cell r="J18">
            <v>1.4747667811860704E-3</v>
          </cell>
          <cell r="K18">
            <v>1.2592982451813046E-3</v>
          </cell>
          <cell r="L18">
            <v>7.83614440563457E-4</v>
          </cell>
          <cell r="M18">
            <v>1.7665536255379653E-3</v>
          </cell>
        </row>
        <row r="19">
          <cell r="B19">
            <v>6.5070009482746274</v>
          </cell>
          <cell r="C19">
            <v>7.3027682866204104</v>
          </cell>
          <cell r="D19">
            <v>7.411840247594828</v>
          </cell>
          <cell r="E19">
            <v>7.3981391106880778</v>
          </cell>
          <cell r="F19">
            <v>7.4918610686941944</v>
          </cell>
          <cell r="G19">
            <v>5.7387078267189802</v>
          </cell>
          <cell r="H19">
            <v>4.5214698590149274</v>
          </cell>
          <cell r="I19">
            <v>4.6999666631229138</v>
          </cell>
          <cell r="J19">
            <v>4.6534310283752687</v>
          </cell>
          <cell r="K19">
            <v>4.6534332324946952</v>
          </cell>
          <cell r="L19">
            <v>4.6534312356643301</v>
          </cell>
          <cell r="M19">
            <v>4.6534317478970841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1.9792822731822113</v>
          </cell>
          <cell r="H20">
            <v>4.3142962439808183</v>
          </cell>
          <cell r="I20">
            <v>4.4885580732828823</v>
          </cell>
          <cell r="J20">
            <v>4.4441189323320858</v>
          </cell>
          <cell r="K20">
            <v>4.4441177221200645</v>
          </cell>
          <cell r="L20">
            <v>4.4441168063679495</v>
          </cell>
          <cell r="M20">
            <v>4.444117709916994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1.7233344502097225E-5</v>
          </cell>
          <cell r="H21">
            <v>1.620176807335882E-5</v>
          </cell>
          <cell r="I21">
            <v>2.1297757271287229E-4</v>
          </cell>
          <cell r="J21">
            <v>1.9417200143920603E-3</v>
          </cell>
          <cell r="K21">
            <v>1.6028681079593118E-3</v>
          </cell>
          <cell r="L21">
            <v>1.7519605533063952E-3</v>
          </cell>
          <cell r="M21">
            <v>2.7732574449446773E-3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8.5902392696908345E-6</v>
          </cell>
          <cell r="H22">
            <v>3.6475124226745768E-6</v>
          </cell>
          <cell r="I22">
            <v>4.7731955633618303E-2</v>
          </cell>
          <cell r="J22">
            <v>1.1899456897662902E-2</v>
          </cell>
          <cell r="K22">
            <v>3.8926333495785974E-3</v>
          </cell>
          <cell r="L22">
            <v>5.3170779925497879E-3</v>
          </cell>
          <cell r="M22">
            <v>6.173125480267278E-3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1.4937032884653985E-5</v>
          </cell>
          <cell r="I23">
            <v>2.3360327344368987E-4</v>
          </cell>
          <cell r="J23">
            <v>4.3573630395129043E-2</v>
          </cell>
          <cell r="K23">
            <v>5.4018437359943237E-2</v>
          </cell>
          <cell r="L23">
            <v>5.1940111773519496E-2</v>
          </cell>
          <cell r="M23">
            <v>4.9814915136492104E-2</v>
          </cell>
        </row>
        <row r="24">
          <cell r="B24">
            <v>0.96588222751420449</v>
          </cell>
          <cell r="C24">
            <v>1.9684559534207194E-4</v>
          </cell>
          <cell r="D24">
            <v>1.1250485763681869E-3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7.6512985229950828E-2</v>
          </cell>
          <cell r="C25">
            <v>2.3003925073146491E-4</v>
          </cell>
          <cell r="D25">
            <v>1.1450866025307099E-2</v>
          </cell>
          <cell r="E25">
            <v>1.0183862477369386E-3</v>
          </cell>
          <cell r="F25">
            <v>2.647342000118898E-3</v>
          </cell>
          <cell r="G25">
            <v>0.83049106622775559</v>
          </cell>
          <cell r="H25">
            <v>1.2050827482070916</v>
          </cell>
          <cell r="I25">
            <v>1.0298868769141554</v>
          </cell>
          <cell r="J25">
            <v>1.0044726809803053</v>
          </cell>
          <cell r="K25">
            <v>1.008674039237845</v>
          </cell>
          <cell r="L25">
            <v>1.0088058404608149</v>
          </cell>
          <cell r="M25">
            <v>1.0555796050240491</v>
          </cell>
        </row>
        <row r="26">
          <cell r="B26">
            <v>1.5475489374148568</v>
          </cell>
          <cell r="C26">
            <v>1.4229245702425033</v>
          </cell>
          <cell r="D26">
            <v>1.4381388414019922</v>
          </cell>
          <cell r="E26">
            <v>1.4131759432673656</v>
          </cell>
          <cell r="F26">
            <v>1.4026133723761545</v>
          </cell>
          <cell r="G26">
            <v>1.0766321406661703</v>
          </cell>
          <cell r="H26">
            <v>0.68348248103895748</v>
          </cell>
          <cell r="I26">
            <v>0.70435594122426648</v>
          </cell>
          <cell r="J26">
            <v>0.70854405930380104</v>
          </cell>
          <cell r="K26">
            <v>0.708560981202769</v>
          </cell>
          <cell r="L26">
            <v>0.70856446685664942</v>
          </cell>
          <cell r="M26">
            <v>0.70854743249838092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0.33108108908428974</v>
          </cell>
          <cell r="H27">
            <v>0.70631550008329935</v>
          </cell>
          <cell r="I27">
            <v>0.71886978220484354</v>
          </cell>
          <cell r="J27">
            <v>0.7117522658522063</v>
          </cell>
          <cell r="K27">
            <v>0.7117523656444471</v>
          </cell>
          <cell r="L27">
            <v>0.71175206368972044</v>
          </cell>
          <cell r="M27">
            <v>0.71175240066660439</v>
          </cell>
        </row>
        <row r="28">
          <cell r="B28">
            <v>1.8022427810842733E-3</v>
          </cell>
          <cell r="C28">
            <v>2.1747913660414961E-5</v>
          </cell>
          <cell r="D28">
            <v>7.0169055987782112E-4</v>
          </cell>
          <cell r="E28">
            <v>2.4640651023486837E-4</v>
          </cell>
          <cell r="F28">
            <v>1.0023240770559522E-4</v>
          </cell>
          <cell r="G28">
            <v>6.2258754753506478E-4</v>
          </cell>
          <cell r="H28">
            <v>3.870711845641404E-4</v>
          </cell>
          <cell r="I28">
            <v>6.2971811621509037E-6</v>
          </cell>
          <cell r="J28">
            <v>1.1493378602570501E-4</v>
          </cell>
          <cell r="K28">
            <v>1.1697383304889581E-4</v>
          </cell>
          <cell r="L28">
            <v>1.1745982481138555E-4</v>
          </cell>
          <cell r="M28">
            <v>1.2504078146045904E-4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0.26526176912096194</v>
          </cell>
          <cell r="H30">
            <v>0.75340435989517673</v>
          </cell>
          <cell r="I30">
            <v>1.1093826170428385</v>
          </cell>
          <cell r="J30">
            <v>1.1093811530172029</v>
          </cell>
          <cell r="K30">
            <v>1.109390818816856</v>
          </cell>
          <cell r="L30">
            <v>1.1094019594333733</v>
          </cell>
          <cell r="M30">
            <v>1.1094686864352856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3.8019818037375287E-4</v>
          </cell>
          <cell r="H31">
            <v>1.9332942502543693E-2</v>
          </cell>
          <cell r="I31">
            <v>0.40273171148189246</v>
          </cell>
          <cell r="J31">
            <v>0.43033718462090598</v>
          </cell>
          <cell r="K31">
            <v>0.43209114299670903</v>
          </cell>
          <cell r="L31">
            <v>0.4321647823303198</v>
          </cell>
          <cell r="M31">
            <v>0.45191112563844804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1.749803407105615E-2</v>
          </cell>
          <cell r="I32">
            <v>1.7502943842556698E-2</v>
          </cell>
          <cell r="J32">
            <v>1.7486124242517973E-2</v>
          </cell>
          <cell r="K32">
            <v>1.5474067496043223E-2</v>
          </cell>
          <cell r="L32">
            <v>1.3891374092107263E-2</v>
          </cell>
          <cell r="M32">
            <v>1.5131147785556586E-2</v>
          </cell>
        </row>
        <row r="33">
          <cell r="B33">
            <v>0.52400000000000047</v>
          </cell>
          <cell r="C33">
            <v>0.54529204338925741</v>
          </cell>
          <cell r="D33">
            <v>0.50316464172280617</v>
          </cell>
          <cell r="E33">
            <v>0.89091888950174047</v>
          </cell>
          <cell r="F33">
            <v>0.94489067506529123</v>
          </cell>
          <cell r="G33">
            <v>0.94500915811590602</v>
          </cell>
          <cell r="H33">
            <v>1.0535161188839128</v>
          </cell>
          <cell r="I33">
            <v>1.0536924764184754</v>
          </cell>
          <cell r="J33">
            <v>1.05523827026207</v>
          </cell>
          <cell r="K33">
            <v>1.0552426048983117</v>
          </cell>
          <cell r="L33">
            <v>1.0552473817404491</v>
          </cell>
          <cell r="M33">
            <v>1.0552747772459101</v>
          </cell>
        </row>
        <row r="34">
          <cell r="B34">
            <v>0</v>
          </cell>
          <cell r="C34">
            <v>0</v>
          </cell>
          <cell r="D34">
            <v>0.15619049077648858</v>
          </cell>
          <cell r="E34">
            <v>0.53818842833327485</v>
          </cell>
          <cell r="F34">
            <v>2.3208514760449921</v>
          </cell>
          <cell r="G34">
            <v>3.1221368615336744</v>
          </cell>
          <cell r="H34">
            <v>5.9446758011164373</v>
          </cell>
          <cell r="I34">
            <v>8.7528663937928393</v>
          </cell>
          <cell r="J34">
            <v>7.7197603407803479</v>
          </cell>
          <cell r="K34">
            <v>5.8823347816012195</v>
          </cell>
          <cell r="L34">
            <v>2.8569779075159754</v>
          </cell>
          <cell r="M34">
            <v>2.2244989866574156E-2</v>
          </cell>
        </row>
        <row r="35">
          <cell r="B35">
            <v>3.517953999707534</v>
          </cell>
          <cell r="C35">
            <v>4.84862225445326</v>
          </cell>
          <cell r="D35">
            <v>11.927074641548058</v>
          </cell>
          <cell r="E35">
            <v>14.116680319242306</v>
          </cell>
          <cell r="F35">
            <v>19.784681500713642</v>
          </cell>
          <cell r="G35">
            <v>20.793901107696815</v>
          </cell>
          <cell r="H35">
            <v>21.854599921906988</v>
          </cell>
          <cell r="I35">
            <v>22.96940504651122</v>
          </cell>
          <cell r="J35">
            <v>24.141075925591508</v>
          </cell>
          <cell r="K35">
            <v>25.372513957865433</v>
          </cell>
          <cell r="L35">
            <v>26.666767678996358</v>
          </cell>
          <cell r="M35">
            <v>28.027041843809595</v>
          </cell>
        </row>
        <row r="36">
          <cell r="B36">
            <v>2.1349390887346629</v>
          </cell>
          <cell r="C36">
            <v>3.3906715667144169</v>
          </cell>
          <cell r="D36">
            <v>4.3183536626104999</v>
          </cell>
          <cell r="E36">
            <v>18.917434764244067</v>
          </cell>
          <cell r="F36">
            <v>19.88245773632487</v>
          </cell>
          <cell r="G36">
            <v>20.89666232590281</v>
          </cell>
          <cell r="H36">
            <v>21.962603190205016</v>
          </cell>
          <cell r="I36">
            <v>23.082919321892746</v>
          </cell>
          <cell r="J36">
            <v>24.260381301192186</v>
          </cell>
          <cell r="K36">
            <v>25.497907913520656</v>
          </cell>
          <cell r="L36">
            <v>26.798562311022604</v>
          </cell>
          <cell r="M36">
            <v>28.165641870128592</v>
          </cell>
        </row>
        <row r="37">
          <cell r="B37">
            <v>0.86248322578584768</v>
          </cell>
          <cell r="C37">
            <v>1.2875893284515927</v>
          </cell>
          <cell r="D37">
            <v>5.8105124512319986</v>
          </cell>
          <cell r="E37">
            <v>13.460660832803899</v>
          </cell>
          <cell r="F37">
            <v>14.148536050265104</v>
          </cell>
          <cell r="G37">
            <v>14.870253709693765</v>
          </cell>
          <cell r="H37">
            <v>15.628788945758236</v>
          </cell>
          <cell r="I37">
            <v>16.42601678633126</v>
          </cell>
          <cell r="J37">
            <v>17.263909660411301</v>
          </cell>
          <cell r="K37">
            <v>18.144544749405437</v>
          </cell>
          <cell r="L37">
            <v>19.070101756871978</v>
          </cell>
          <cell r="M37">
            <v>20.042883288030026</v>
          </cell>
        </row>
        <row r="38">
          <cell r="B38">
            <v>2.8396236857719668</v>
          </cell>
          <cell r="C38">
            <v>3.2944550727182729</v>
          </cell>
          <cell r="D38">
            <v>6.5878723919682516</v>
          </cell>
          <cell r="E38">
            <v>7.6093216244430826</v>
          </cell>
          <cell r="F38">
            <v>22.86007202547724</v>
          </cell>
          <cell r="G38">
            <v>24.026178341550075</v>
          </cell>
          <cell r="H38">
            <v>25.251758008835075</v>
          </cell>
          <cell r="I38">
            <v>26.539852894083054</v>
          </cell>
          <cell r="J38">
            <v>27.893652852556521</v>
          </cell>
          <cell r="K38">
            <v>29.316510641343537</v>
          </cell>
          <cell r="L38">
            <v>30.811949182319438</v>
          </cell>
          <cell r="M38">
            <v>32.383679654610653</v>
          </cell>
        </row>
        <row r="39">
          <cell r="B39">
            <v>0.66997008203386899</v>
          </cell>
          <cell r="C39">
            <v>0.4159663982502802</v>
          </cell>
          <cell r="D39">
            <v>5.3176024794124747E-2</v>
          </cell>
          <cell r="E39">
            <v>0.32268318923067513</v>
          </cell>
          <cell r="F39">
            <v>0.17343192488374076</v>
          </cell>
          <cell r="G39">
            <v>0.66247801115274685</v>
          </cell>
          <cell r="H39">
            <v>0.42328392108438578</v>
          </cell>
          <cell r="I39">
            <v>0.42395335643381438</v>
          </cell>
          <cell r="J39">
            <v>0.42350050978338083</v>
          </cell>
          <cell r="K39">
            <v>0.249699091841311</v>
          </cell>
          <cell r="L39">
            <v>0.42392257032576219</v>
          </cell>
          <cell r="M39">
            <v>0.42385693128269653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3.579070998024386E-3</v>
          </cell>
          <cell r="H40">
            <v>0.24474251296883159</v>
          </cell>
          <cell r="I40">
            <v>0.24516174159070511</v>
          </cell>
          <cell r="J40">
            <v>0.24487507027885644</v>
          </cell>
          <cell r="K40">
            <v>0.14440699200205137</v>
          </cell>
          <cell r="L40">
            <v>0.24513501374126059</v>
          </cell>
          <cell r="M40">
            <v>0.24509005697925271</v>
          </cell>
        </row>
        <row r="41">
          <cell r="B41">
            <v>7.0503397422754396E-2</v>
          </cell>
          <cell r="C41">
            <v>0.17147537247879149</v>
          </cell>
          <cell r="D41">
            <v>8.6874445180601407E-3</v>
          </cell>
          <cell r="E41">
            <v>0.17096972748565673</v>
          </cell>
          <cell r="F41">
            <v>0.17117250723953156</v>
          </cell>
          <cell r="G41">
            <v>0</v>
          </cell>
          <cell r="H41">
            <v>0</v>
          </cell>
          <cell r="I41">
            <v>0</v>
          </cell>
          <cell r="J41">
            <v>6.6458963868917739E-3</v>
          </cell>
          <cell r="K41">
            <v>6.5723771720208853E-3</v>
          </cell>
          <cell r="L41">
            <v>0.17064580877270533</v>
          </cell>
          <cell r="M41">
            <v>0.16965432191533172</v>
          </cell>
        </row>
        <row r="42">
          <cell r="B42">
            <v>0.17247999099214911</v>
          </cell>
          <cell r="C42">
            <v>0.24875690482495147</v>
          </cell>
          <cell r="D42">
            <v>1.1331435502793881</v>
          </cell>
          <cell r="E42">
            <v>1.6335618240562508</v>
          </cell>
          <cell r="F42">
            <v>1.6312058461435335</v>
          </cell>
          <cell r="G42">
            <v>0.63732224588495157</v>
          </cell>
          <cell r="H42">
            <v>0.20531915802105929</v>
          </cell>
          <cell r="I42">
            <v>1.1395849852204E-3</v>
          </cell>
          <cell r="J42">
            <v>1.1156651057094645E-3</v>
          </cell>
          <cell r="K42">
            <v>1.1519620279514227E-3</v>
          </cell>
          <cell r="L42">
            <v>1.0628473323687835E-3</v>
          </cell>
          <cell r="M42">
            <v>1.3394136571967773E-3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2.4555827228626743</v>
          </cell>
          <cell r="H43">
            <v>3.5778219504132021</v>
          </cell>
          <cell r="I43">
            <v>4.2500748496088665</v>
          </cell>
          <cell r="J43">
            <v>4.1664117512922498</v>
          </cell>
          <cell r="K43">
            <v>4.2500831363039264</v>
          </cell>
          <cell r="L43">
            <v>4.2273030473159992</v>
          </cell>
          <cell r="M43">
            <v>4.2500908050670976</v>
          </cell>
        </row>
        <row r="44">
          <cell r="B44">
            <v>0.23004578884735283</v>
          </cell>
          <cell r="C44">
            <v>0.23015913060345219</v>
          </cell>
          <cell r="D44">
            <v>0.33670675497291769</v>
          </cell>
          <cell r="E44">
            <v>0.33294594029395691</v>
          </cell>
          <cell r="F44">
            <v>0.32918602487824378</v>
          </cell>
          <cell r="G44">
            <v>0.29842210242756184</v>
          </cell>
          <cell r="H44">
            <v>1.6003352545948391E-4</v>
          </cell>
          <cell r="I44">
            <v>7.0474692840956282E-5</v>
          </cell>
          <cell r="J44">
            <v>1.2040531051414868E-4</v>
          </cell>
          <cell r="K44">
            <v>8.7625442024645214E-5</v>
          </cell>
          <cell r="L44">
            <v>1.1779488373612936E-4</v>
          </cell>
          <cell r="M44">
            <v>6.248699619152189E-5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2.6198334894988292E-2</v>
          </cell>
          <cell r="H45">
            <v>0.59568433581605473</v>
          </cell>
          <cell r="I45">
            <v>0.59288963083846347</v>
          </cell>
          <cell r="J45">
            <v>0.59280801851591447</v>
          </cell>
          <cell r="K45">
            <v>0.59285867787380864</v>
          </cell>
          <cell r="L45">
            <v>0.59282925828912381</v>
          </cell>
          <cell r="M45">
            <v>0.59290646011015602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6.4146443526671487E-3</v>
          </cell>
          <cell r="F46">
            <v>0.67684150774191332</v>
          </cell>
          <cell r="G46">
            <v>3.2042538020222096</v>
          </cell>
          <cell r="H46">
            <v>4.319119076915336</v>
          </cell>
          <cell r="I46">
            <v>4.3191185986246232</v>
          </cell>
          <cell r="J46">
            <v>4.3191211046942355</v>
          </cell>
          <cell r="K46">
            <v>4.3191142826218778</v>
          </cell>
          <cell r="L46">
            <v>4.3191149356097185</v>
          </cell>
          <cell r="M46">
            <v>4.3191165439428554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3.1299958543017082E-4</v>
          </cell>
          <cell r="F47">
            <v>4.853004198406614E-4</v>
          </cell>
          <cell r="G47">
            <v>3.9482687583840079E-3</v>
          </cell>
          <cell r="H47">
            <v>2.0004602239011289E-3</v>
          </cell>
          <cell r="I47">
            <v>9.1273203425688842E-4</v>
          </cell>
          <cell r="J47">
            <v>1.6183128838580766E-3</v>
          </cell>
          <cell r="K47">
            <v>1.1459200383861145E-3</v>
          </cell>
          <cell r="L47">
            <v>9.42193505062504E-4</v>
          </cell>
          <cell r="M47">
            <v>1.0798297437156466E-3</v>
          </cell>
        </row>
        <row r="48">
          <cell r="B48">
            <v>1.3933906866290757E-2</v>
          </cell>
          <cell r="C48">
            <v>2.6578338668177986E-3</v>
          </cell>
          <cell r="D48">
            <v>7.8796209676508539E-3</v>
          </cell>
          <cell r="E48">
            <v>5.3816732755340062E-3</v>
          </cell>
          <cell r="F48">
            <v>5.0735041438759263E-3</v>
          </cell>
          <cell r="G48">
            <v>2.545010892099131E-3</v>
          </cell>
          <cell r="H48">
            <v>0</v>
          </cell>
          <cell r="I48">
            <v>0</v>
          </cell>
          <cell r="J48">
            <v>1.9149367104853055E-3</v>
          </cell>
          <cell r="K48">
            <v>2.8683553273118776E-3</v>
          </cell>
          <cell r="L48">
            <v>4.1733339898137123E-3</v>
          </cell>
          <cell r="M48">
            <v>5.4357887130835805E-3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9.4408802681072361E-4</v>
          </cell>
          <cell r="K49">
            <v>1.564386959627545E-3</v>
          </cell>
          <cell r="L49">
            <v>1.5548905203046767E-3</v>
          </cell>
          <cell r="M49">
            <v>3.1921712854070779E-3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5.7705316184220349E-4</v>
          </cell>
          <cell r="F50">
            <v>9.2007709281410085E-4</v>
          </cell>
          <cell r="G50">
            <v>3.6609900521648014E-3</v>
          </cell>
          <cell r="H50">
            <v>4.7756727912847598E-3</v>
          </cell>
          <cell r="I50">
            <v>6.2898053222102002E-3</v>
          </cell>
          <cell r="J50">
            <v>3.7126035893842845E-3</v>
          </cell>
          <cell r="K50">
            <v>2.9105881286108169E-3</v>
          </cell>
          <cell r="L50">
            <v>3.2138414291590358E-3</v>
          </cell>
          <cell r="M50">
            <v>4.1512506510279264E-3</v>
          </cell>
        </row>
        <row r="51">
          <cell r="B51">
            <v>2.7759120887264632E-2</v>
          </cell>
          <cell r="C51">
            <v>2.9782278058084467E-2</v>
          </cell>
          <cell r="D51">
            <v>0.12128703244911281</v>
          </cell>
          <cell r="E51">
            <v>0.120936551733153</v>
          </cell>
          <cell r="F51">
            <v>0.12121562847837536</v>
          </cell>
          <cell r="G51">
            <v>5.2033732106031287E-2</v>
          </cell>
          <cell r="H51">
            <v>0</v>
          </cell>
          <cell r="I51">
            <v>0</v>
          </cell>
          <cell r="J51">
            <v>1.4665014662851902E-3</v>
          </cell>
          <cell r="K51">
            <v>5.2776102985333789E-3</v>
          </cell>
          <cell r="L51">
            <v>3.5763420971832646E-3</v>
          </cell>
          <cell r="M51">
            <v>9.4661643476471755E-2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1.8317790038539184E-3</v>
          </cell>
          <cell r="K52">
            <v>3.4708419547425842E-3</v>
          </cell>
          <cell r="L52">
            <v>2.6751256887455727E-3</v>
          </cell>
          <cell r="M52">
            <v>7.4743186974357348E-3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8.769125591313303E-4</v>
          </cell>
          <cell r="F53">
            <v>1.3475413827213794E-3</v>
          </cell>
          <cell r="G53">
            <v>0.15952324282329688</v>
          </cell>
          <cell r="H53">
            <v>0.19784956428882533</v>
          </cell>
          <cell r="I53">
            <v>0.19401058261817572</v>
          </cell>
          <cell r="J53">
            <v>0.19310931615611154</v>
          </cell>
          <cell r="K53">
            <v>0.18976794828093169</v>
          </cell>
          <cell r="L53">
            <v>0.18976368746553096</v>
          </cell>
          <cell r="M53">
            <v>0.12051295348668739</v>
          </cell>
        </row>
        <row r="54">
          <cell r="B54">
            <v>0.95936821082911017</v>
          </cell>
          <cell r="C54">
            <v>1.1059550942397811</v>
          </cell>
          <cell r="D54">
            <v>1.1061993601271907</v>
          </cell>
          <cell r="E54">
            <v>1.1062008271011587</v>
          </cell>
          <cell r="F54">
            <v>1.6356225600626306</v>
          </cell>
          <cell r="G54">
            <v>1.6357442558253077</v>
          </cell>
          <cell r="H54">
            <v>3.831822351189718</v>
          </cell>
          <cell r="I54">
            <v>3.8325417530043722</v>
          </cell>
          <cell r="J54">
            <v>4.1247288923159244</v>
          </cell>
          <cell r="K54">
            <v>5.1493102487870903</v>
          </cell>
          <cell r="L54">
            <v>5.4729814447264742</v>
          </cell>
          <cell r="M54">
            <v>5.480348720505865</v>
          </cell>
        </row>
        <row r="55">
          <cell r="B55">
            <v>0.59441281166091842</v>
          </cell>
          <cell r="C55">
            <v>0.62587696738344045</v>
          </cell>
          <cell r="D55">
            <v>1.2222956473594564</v>
          </cell>
          <cell r="E55">
            <v>1.3333235951507934</v>
          </cell>
          <cell r="F55">
            <v>1.2864231284588703</v>
          </cell>
          <cell r="G55">
            <v>0.80972982169075469</v>
          </cell>
          <cell r="H55">
            <v>0</v>
          </cell>
          <cell r="I55">
            <v>0</v>
          </cell>
          <cell r="J55">
            <v>1.9181449982384911E-3</v>
          </cell>
          <cell r="K55">
            <v>1.7153784187791423E-3</v>
          </cell>
          <cell r="L55">
            <v>1.3688370093028945E-3</v>
          </cell>
          <cell r="M55">
            <v>4.0767947513833478E-3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6.5244082006196355E-4</v>
          </cell>
          <cell r="F56">
            <v>6.2821159357304103E-4</v>
          </cell>
          <cell r="G56">
            <v>5.4070920884598701E-3</v>
          </cell>
          <cell r="H56">
            <v>4.4216819866469389E-3</v>
          </cell>
          <cell r="I56">
            <v>2.7304390498394744E-3</v>
          </cell>
          <cell r="J56">
            <v>4.0262864244377597E-3</v>
          </cell>
          <cell r="K56">
            <v>2.1848159942233531E-3</v>
          </cell>
          <cell r="L56">
            <v>1.7605097134795336E-3</v>
          </cell>
          <cell r="M56">
            <v>3.3432377347631416E-3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1.1984468993982166E-3</v>
          </cell>
          <cell r="F57">
            <v>2.921586754406342E-3</v>
          </cell>
          <cell r="G57">
            <v>1.7559159459123657E-2</v>
          </cell>
          <cell r="H57">
            <v>4.8931063422491101E-2</v>
          </cell>
          <cell r="I57">
            <v>6.0384905258169877E-2</v>
          </cell>
          <cell r="J57">
            <v>4.3749726240197649E-2</v>
          </cell>
          <cell r="K57">
            <v>1.6669572072669381E-2</v>
          </cell>
          <cell r="L57">
            <v>7.9594748404974089E-3</v>
          </cell>
          <cell r="M57">
            <v>2.4085052986151601E-2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9.2177803660795326E-4</v>
          </cell>
          <cell r="K58">
            <v>1.4395947330235986E-3</v>
          </cell>
          <cell r="L58">
            <v>1.0968811694407777E-3</v>
          </cell>
          <cell r="M58">
            <v>3.0125131319990758E-3</v>
          </cell>
        </row>
        <row r="70">
          <cell r="B70">
            <v>9.4531684625840079E-2</v>
          </cell>
          <cell r="C70">
            <v>8.249023186143626E-3</v>
          </cell>
          <cell r="D70">
            <v>8.9055647403052038E-2</v>
          </cell>
          <cell r="E70">
            <v>4.5342003082064722E-2</v>
          </cell>
          <cell r="F70">
            <v>4.7985199740476783E-2</v>
          </cell>
          <cell r="G70">
            <v>2.975036256041598E-2</v>
          </cell>
          <cell r="H70">
            <v>2.9185392262135925E-2</v>
          </cell>
          <cell r="I70">
            <v>9.4434553202778312E-2</v>
          </cell>
          <cell r="J70">
            <v>9.4488764591140167E-2</v>
          </cell>
          <cell r="K70">
            <v>9.4492911151525152E-2</v>
          </cell>
          <cell r="L70">
            <v>9.449423554618587E-2</v>
          </cell>
          <cell r="M70">
            <v>9.4503054585194132E-2</v>
          </cell>
        </row>
        <row r="71">
          <cell r="B71">
            <v>2.7237425558441328E-3</v>
          </cell>
          <cell r="C71">
            <v>2.2003603517120915E-3</v>
          </cell>
          <cell r="D71">
            <v>2.6695212255576769E-3</v>
          </cell>
          <cell r="E71">
            <v>2.6526487280032788E-3</v>
          </cell>
          <cell r="F71">
            <v>0.60761808659888428</v>
          </cell>
          <cell r="G71">
            <v>0.847142608356377</v>
          </cell>
          <cell r="H71">
            <v>1.0005763930957607</v>
          </cell>
          <cell r="I71">
            <v>1.2258215392469645</v>
          </cell>
          <cell r="J71">
            <v>2.0232555341714455</v>
          </cell>
          <cell r="K71">
            <v>2.0236396965337975</v>
          </cell>
          <cell r="L71">
            <v>2.0237354182094287</v>
          </cell>
          <cell r="M71">
            <v>2.0256791481680092</v>
          </cell>
        </row>
        <row r="72">
          <cell r="B72">
            <v>2.4833892764729343E-3</v>
          </cell>
          <cell r="C72">
            <v>2.0155477059225308E-3</v>
          </cell>
          <cell r="D72">
            <v>2.4153046150747338E-3</v>
          </cell>
          <cell r="E72">
            <v>2.5043800191628103E-3</v>
          </cell>
          <cell r="F72">
            <v>2.7426714863101744E-2</v>
          </cell>
          <cell r="G72">
            <v>5.191402762101819E-2</v>
          </cell>
          <cell r="H72">
            <v>0.93300793112221858</v>
          </cell>
          <cell r="I72">
            <v>1.5371299706370871</v>
          </cell>
          <cell r="J72">
            <v>2.494931712069437</v>
          </cell>
          <cell r="K72">
            <v>1.6087925427952705</v>
          </cell>
          <cell r="L72">
            <v>1.7393828749416851</v>
          </cell>
          <cell r="M72">
            <v>1.8291205604760694</v>
          </cell>
        </row>
        <row r="73">
          <cell r="B73">
            <v>8.0192511372709511E-4</v>
          </cell>
          <cell r="C73">
            <v>8.0193724311113763E-4</v>
          </cell>
          <cell r="D73">
            <v>8.0401425285964493E-4</v>
          </cell>
          <cell r="E73">
            <v>5.3858392430831105E-2</v>
          </cell>
          <cell r="F73">
            <v>0.16342166047997825</v>
          </cell>
          <cell r="G73">
            <v>0.19990558870846833</v>
          </cell>
          <cell r="H73">
            <v>0.29482611224071353</v>
          </cell>
          <cell r="I73">
            <v>0.29560826995995343</v>
          </cell>
          <cell r="J73">
            <v>0.3942503265492161</v>
          </cell>
          <cell r="K73">
            <v>0.40296414246286794</v>
          </cell>
          <cell r="L73">
            <v>0.48065307228395543</v>
          </cell>
          <cell r="M73">
            <v>0.40673949554561006</v>
          </cell>
        </row>
        <row r="74">
          <cell r="B74">
            <v>1.604644489100904E-3</v>
          </cell>
          <cell r="C74">
            <v>1.6042916892795211E-3</v>
          </cell>
          <cell r="D74">
            <v>1.6085208622758774E-3</v>
          </cell>
          <cell r="E74">
            <v>4.3766638965638927E-2</v>
          </cell>
          <cell r="F74">
            <v>6.5764713129056754E-2</v>
          </cell>
          <cell r="G74">
            <v>4.9262644680367985E-2</v>
          </cell>
          <cell r="H74">
            <v>6.3542570189940778E-2</v>
          </cell>
          <cell r="I74">
            <v>8.9343575255650121E-2</v>
          </cell>
          <cell r="J74">
            <v>7.8766725872598448E-2</v>
          </cell>
          <cell r="K74">
            <v>0.11211951764478853</v>
          </cell>
          <cell r="L74">
            <v>9.6797268222493127E-2</v>
          </cell>
          <cell r="M74">
            <v>0.13896234209378122</v>
          </cell>
        </row>
        <row r="75">
          <cell r="B75">
            <v>1.6043495851452356E-3</v>
          </cell>
          <cell r="C75">
            <v>1.6039906436619632E-3</v>
          </cell>
          <cell r="D75">
            <v>1.6077770791518603E-3</v>
          </cell>
          <cell r="E75">
            <v>5.4737720662015016E-2</v>
          </cell>
          <cell r="F75">
            <v>0.10304260483324047</v>
          </cell>
          <cell r="G75">
            <v>9.498467305827081E-2</v>
          </cell>
          <cell r="H75">
            <v>7.217279430739354E-2</v>
          </cell>
          <cell r="I75">
            <v>0.10538498143383372</v>
          </cell>
          <cell r="J75">
            <v>0.10785503416620154</v>
          </cell>
          <cell r="K75">
            <v>0.11276075957092876</v>
          </cell>
          <cell r="L75">
            <v>9.6759616284498501E-2</v>
          </cell>
          <cell r="M75">
            <v>0.13921493172379762</v>
          </cell>
        </row>
        <row r="76">
          <cell r="B76">
            <v>8.0494021729671456E-4</v>
          </cell>
          <cell r="C76">
            <v>8.0495178302226675E-4</v>
          </cell>
          <cell r="D76">
            <v>8.0676412673151272E-4</v>
          </cell>
          <cell r="E76">
            <v>3.470421779838978E-2</v>
          </cell>
          <cell r="F76">
            <v>8.542148003842992E-2</v>
          </cell>
          <cell r="G76">
            <v>7.2807286521804279E-2</v>
          </cell>
          <cell r="H76">
            <v>4.9037506765395249E-2</v>
          </cell>
          <cell r="I76">
            <v>7.1322834662507953E-2</v>
          </cell>
          <cell r="J76">
            <v>7.4897782179672134E-2</v>
          </cell>
          <cell r="K76">
            <v>7.5465199642166428E-2</v>
          </cell>
          <cell r="L76">
            <v>6.4980680691706622E-2</v>
          </cell>
          <cell r="M76">
            <v>9.3304909394752972E-2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3.2832428066583634E-4</v>
          </cell>
          <cell r="H90">
            <v>3.292209875846411E-4</v>
          </cell>
          <cell r="I90">
            <v>3.3227890164166371E-4</v>
          </cell>
          <cell r="J90">
            <v>3.3305199770553565E-4</v>
          </cell>
          <cell r="K90">
            <v>3.4154996721117722E-4</v>
          </cell>
          <cell r="L90">
            <v>3.4962143286463947E-4</v>
          </cell>
          <cell r="M90">
            <v>5.9816428608326481E-4</v>
          </cell>
        </row>
        <row r="91">
          <cell r="B91">
            <v>1.8035539795869646</v>
          </cell>
          <cell r="C91">
            <v>3.7824963112980487E-4</v>
          </cell>
          <cell r="D91">
            <v>2.2534681103289411E-3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0.48492819034696055</v>
          </cell>
          <cell r="C92">
            <v>0.24913897560931797</v>
          </cell>
          <cell r="D92">
            <v>0.21654417468597853</v>
          </cell>
          <cell r="E92">
            <v>2.7567665547465845E-3</v>
          </cell>
          <cell r="F92">
            <v>7.1112265830665135E-3</v>
          </cell>
          <cell r="G92">
            <v>2.1720944228525827</v>
          </cell>
          <cell r="H92">
            <v>3.15170930427072</v>
          </cell>
          <cell r="I92">
            <v>4.0123370253784616</v>
          </cell>
          <cell r="J92">
            <v>4.1400741463112771</v>
          </cell>
          <cell r="K92">
            <v>3.9569042980151359</v>
          </cell>
          <cell r="L92">
            <v>4.1512724755000328</v>
          </cell>
          <cell r="M92">
            <v>4.3016703958283573</v>
          </cell>
        </row>
        <row r="93">
          <cell r="B93">
            <v>14.461266026134108</v>
          </cell>
          <cell r="C93">
            <v>13.051650798598189</v>
          </cell>
          <cell r="D93">
            <v>13.178222419947058</v>
          </cell>
          <cell r="E93">
            <v>12.779634348920951</v>
          </cell>
          <cell r="F93">
            <v>12.342947270141469</v>
          </cell>
          <cell r="G93">
            <v>12.113224120694772</v>
          </cell>
          <cell r="H93">
            <v>10.995378582703696</v>
          </cell>
          <cell r="I93">
            <v>10.865296488194279</v>
          </cell>
          <cell r="J93">
            <v>10.757723218029863</v>
          </cell>
          <cell r="K93">
            <v>10.75771904161156</v>
          </cell>
          <cell r="L93">
            <v>10.757716685495348</v>
          </cell>
          <cell r="M93">
            <v>10.75772250197582</v>
          </cell>
        </row>
        <row r="94">
          <cell r="B94">
            <v>9.2686771598619652E-3</v>
          </cell>
          <cell r="C94">
            <v>1.1184641311070557E-4</v>
          </cell>
          <cell r="D94">
            <v>3.6086943079430799E-3</v>
          </cell>
          <cell r="E94">
            <v>1.267233481207893E-3</v>
          </cell>
          <cell r="F94">
            <v>5.1548095391448984E-4</v>
          </cell>
          <cell r="G94">
            <v>3.2018788158946166E-3</v>
          </cell>
          <cell r="H94">
            <v>1.9906518063298631E-3</v>
          </cell>
          <cell r="I94">
            <v>3.2385503119633197E-5</v>
          </cell>
          <cell r="J94">
            <v>5.9108804241791123E-4</v>
          </cell>
          <cell r="K94">
            <v>6.0157971282289271E-4</v>
          </cell>
          <cell r="L94">
            <v>6.0407909902998244E-4</v>
          </cell>
          <cell r="M94">
            <v>6.4306687608236017E-4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0.32210357678973833</v>
          </cell>
          <cell r="H96">
            <v>0.93278635034640622</v>
          </cell>
          <cell r="I96">
            <v>1.3999352072207236</v>
          </cell>
          <cell r="J96">
            <v>1.399933359759802</v>
          </cell>
          <cell r="K96">
            <v>1.3999455570784105</v>
          </cell>
          <cell r="L96">
            <v>1.3999596154754459</v>
          </cell>
          <cell r="M96">
            <v>1.4000438185969064</v>
          </cell>
        </row>
        <row r="97">
          <cell r="B97">
            <v>1.7329064915035135</v>
          </cell>
          <cell r="C97">
            <v>1.5685747245174397</v>
          </cell>
          <cell r="D97">
            <v>1.5585003512085205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0.90178031414830273</v>
          </cell>
          <cell r="C98">
            <v>0.90177524020987299</v>
          </cell>
          <cell r="D98">
            <v>0.9017755640919517</v>
          </cell>
          <cell r="E98">
            <v>0.90177524787138363</v>
          </cell>
          <cell r="F98">
            <v>0.90177817803639038</v>
          </cell>
          <cell r="G98">
            <v>0.90177927978489791</v>
          </cell>
          <cell r="H98">
            <v>0.90177067719635151</v>
          </cell>
          <cell r="I98">
            <v>0.90177965994248199</v>
          </cell>
          <cell r="J98">
            <v>0.90176350062931421</v>
          </cell>
          <cell r="K98">
            <v>2.409582662817642</v>
          </cell>
          <cell r="L98">
            <v>4.9945774905934597</v>
          </cell>
          <cell r="M98">
            <v>7.4283406658678839</v>
          </cell>
        </row>
        <row r="99">
          <cell r="B99">
            <v>2.9000537815466902</v>
          </cell>
          <cell r="C99">
            <v>7.6036772749166746</v>
          </cell>
          <cell r="D99">
            <v>7.6027726177854351</v>
          </cell>
          <cell r="E99">
            <v>2.3004706511018687</v>
          </cell>
          <cell r="F99">
            <v>1.7123299307462265</v>
          </cell>
          <cell r="G99">
            <v>0</v>
          </cell>
          <cell r="H99">
            <v>0</v>
          </cell>
          <cell r="I99">
            <v>0</v>
          </cell>
          <cell r="J99">
            <v>4.8672927798324643</v>
          </cell>
          <cell r="K99">
            <v>9.3356362520469247</v>
          </cell>
          <cell r="L99">
            <v>9.3355430802375405</v>
          </cell>
          <cell r="M99">
            <v>9.3357340803215276</v>
          </cell>
        </row>
        <row r="100">
          <cell r="B100">
            <v>0.18407457198038857</v>
          </cell>
          <cell r="C100">
            <v>0.18588285246178377</v>
          </cell>
          <cell r="D100">
            <v>5.2682137454729085E-2</v>
          </cell>
          <cell r="E100">
            <v>5.3112187474579825E-2</v>
          </cell>
          <cell r="F100">
            <v>5.875154122920714E-4</v>
          </cell>
          <cell r="G100">
            <v>6.6771437125971015E-5</v>
          </cell>
          <cell r="H100">
            <v>3.1262436143801261E-4</v>
          </cell>
          <cell r="I100">
            <v>1.253299746393506E-4</v>
          </cell>
          <cell r="J100">
            <v>1.5040159916564505E-5</v>
          </cell>
          <cell r="K100">
            <v>1.252657333983481E-5</v>
          </cell>
          <cell r="L100">
            <v>1.3864589275145879E-5</v>
          </cell>
          <cell r="M100">
            <v>1.2209394357287761E-5</v>
          </cell>
        </row>
        <row r="101">
          <cell r="B101">
            <v>2.0301695132224609</v>
          </cell>
          <cell r="C101">
            <v>1.8322269070006991</v>
          </cell>
          <cell r="D101">
            <v>1.5709190803550983</v>
          </cell>
          <cell r="E101">
            <v>3.6052542153728182</v>
          </cell>
          <cell r="F101">
            <v>3.0216739808029698</v>
          </cell>
          <cell r="G101">
            <v>2.3381137872394415</v>
          </cell>
          <cell r="H101">
            <v>1.8091911243916827</v>
          </cell>
          <cell r="I101">
            <v>1.3999393879425233</v>
          </cell>
          <cell r="J101">
            <v>1.0832231385930202</v>
          </cell>
          <cell r="K101">
            <v>0.83818115638825474</v>
          </cell>
          <cell r="L101">
            <v>0.64856822945739812</v>
          </cell>
          <cell r="M101">
            <v>0.50189688243273434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4.1593036668420375E-5</v>
          </cell>
          <cell r="F102">
            <v>6.4374618215923187E-5</v>
          </cell>
          <cell r="G102">
            <v>6.4931022096110225E-5</v>
          </cell>
          <cell r="H102">
            <v>6.6793794904363167E-5</v>
          </cell>
          <cell r="I102">
            <v>7.1694947183004442E-5</v>
          </cell>
          <cell r="J102">
            <v>7.2041108979749673E-5</v>
          </cell>
          <cell r="K102">
            <v>7.6222771540358135E-5</v>
          </cell>
          <cell r="L102">
            <v>8.0274827899013963E-5</v>
          </cell>
          <cell r="M102">
            <v>1.7727518892766338E-4</v>
          </cell>
        </row>
        <row r="103">
          <cell r="F103">
            <v>0.28225896498411984</v>
          </cell>
          <cell r="G103">
            <v>0.75438164426951249</v>
          </cell>
          <cell r="H103">
            <v>0.74747857711938726</v>
          </cell>
          <cell r="I103">
            <v>0.73954826623762959</v>
          </cell>
          <cell r="J103">
            <v>0.73873090427931709</v>
          </cell>
          <cell r="K103">
            <v>0.43559093477424371</v>
          </cell>
          <cell r="L103">
            <v>0.73948469817934237</v>
          </cell>
          <cell r="M103">
            <v>0.73936246071057754</v>
          </cell>
        </row>
        <row r="104">
          <cell r="B104">
            <v>0.92936296602721824</v>
          </cell>
          <cell r="C104">
            <v>2.0723327525448449</v>
          </cell>
          <cell r="D104">
            <v>9.0701643499404974E-2</v>
          </cell>
          <cell r="E104">
            <v>1.3163419351669863</v>
          </cell>
          <cell r="F104">
            <v>0.84867235250305983</v>
          </cell>
          <cell r="G104">
            <v>0</v>
          </cell>
          <cell r="H104">
            <v>0</v>
          </cell>
          <cell r="I104">
            <v>0</v>
          </cell>
          <cell r="J104">
            <v>1.4732091194287618E-2</v>
          </cell>
          <cell r="K104">
            <v>1.4569119683003354E-2</v>
          </cell>
          <cell r="L104">
            <v>0.37827397094558424</v>
          </cell>
          <cell r="M104">
            <v>0.37607612223557768</v>
          </cell>
        </row>
        <row r="105">
          <cell r="B105">
            <v>0.65963735336620821</v>
          </cell>
          <cell r="C105">
            <v>0.86632565700040298</v>
          </cell>
          <cell r="D105">
            <v>3.365330329834332</v>
          </cell>
          <cell r="E105">
            <v>3.4556115508882295</v>
          </cell>
          <cell r="F105">
            <v>3.4506277514574788</v>
          </cell>
          <cell r="G105">
            <v>6.5426835877353779</v>
          </cell>
          <cell r="H105">
            <v>8.0027984986109555</v>
          </cell>
          <cell r="I105">
            <v>8.9929536116413527</v>
          </cell>
          <cell r="J105">
            <v>8.8159233808418591</v>
          </cell>
          <cell r="K105">
            <v>8.9929973233943734</v>
          </cell>
          <cell r="L105">
            <v>8.944620161756184</v>
          </cell>
          <cell r="M105">
            <v>8.9934100780706387</v>
          </cell>
        </row>
        <row r="106">
          <cell r="B106">
            <v>1.9348282210396626</v>
          </cell>
          <cell r="C106">
            <v>1.8587798418826846</v>
          </cell>
          <cell r="D106">
            <v>2.5502931894913932</v>
          </cell>
          <cell r="E106">
            <v>2.2433333351697389</v>
          </cell>
          <cell r="F106">
            <v>1.9426698471410786</v>
          </cell>
          <cell r="G106">
            <v>1.6442151534259073</v>
          </cell>
          <cell r="H106">
            <v>2.5196131891164266</v>
          </cell>
          <cell r="I106">
            <v>2.0114673135141898</v>
          </cell>
          <cell r="J106">
            <v>2.0113598413365543</v>
          </cell>
          <cell r="K106">
            <v>2.0114204929861068</v>
          </cell>
          <cell r="L106">
            <v>2.011423036686574</v>
          </cell>
          <cell r="M106">
            <v>2.0114973063232031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1.5649979271508538E-4</v>
          </cell>
          <cell r="F107">
            <v>2.3040639198857108E-4</v>
          </cell>
          <cell r="G107">
            <v>1.7749098088148312E-3</v>
          </cell>
          <cell r="H107">
            <v>8.532463533458864E-4</v>
          </cell>
          <cell r="I107">
            <v>3.6829538224400791E-4</v>
          </cell>
          <cell r="J107">
            <v>6.5300344436378598E-4</v>
          </cell>
          <cell r="K107">
            <v>4.6238878741895913E-4</v>
          </cell>
          <cell r="L107">
            <v>3.8018334414802841E-4</v>
          </cell>
          <cell r="M107">
            <v>4.3572077377999766E-4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4.7947846676501902E-3</v>
          </cell>
          <cell r="F108">
            <v>0.45601341986248084</v>
          </cell>
          <cell r="G108">
            <v>1.9225522812133247</v>
          </cell>
          <cell r="H108">
            <v>2.3755154923034323</v>
          </cell>
          <cell r="I108">
            <v>2.1595592993123116</v>
          </cell>
          <cell r="J108">
            <v>2.1595605523471173</v>
          </cell>
          <cell r="K108">
            <v>2.1595571413109393</v>
          </cell>
          <cell r="L108">
            <v>2.1595574678048592</v>
          </cell>
          <cell r="M108">
            <v>2.1595582719714277</v>
          </cell>
        </row>
        <row r="109">
          <cell r="B109">
            <v>3.354459060403335E-2</v>
          </cell>
          <cell r="C109">
            <v>6.3338009185964972E-3</v>
          </cell>
          <cell r="D109">
            <v>1.8490010048429432E-2</v>
          </cell>
          <cell r="E109">
            <v>1.2300967486934907E-2</v>
          </cell>
          <cell r="F109">
            <v>1.1494856506425667E-2</v>
          </cell>
          <cell r="G109">
            <v>5.7151121787489267E-3</v>
          </cell>
          <cell r="H109">
            <v>0</v>
          </cell>
          <cell r="I109">
            <v>0</v>
          </cell>
          <cell r="J109">
            <v>6.0482109763998716E-3</v>
          </cell>
          <cell r="K109">
            <v>9.3600285958291805E-3</v>
          </cell>
          <cell r="L109">
            <v>1.2175989363308121E-2</v>
          </cell>
          <cell r="M109">
            <v>1.8193124947512969E-2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1.557794147402038E-3</v>
          </cell>
          <cell r="F110">
            <v>2.4324921146515114E-3</v>
          </cell>
          <cell r="G110">
            <v>9.4746987544872749E-3</v>
          </cell>
          <cell r="H110">
            <v>1.2114286416092074E-2</v>
          </cell>
          <cell r="I110">
            <v>1.5632156368717752E-2</v>
          </cell>
          <cell r="J110">
            <v>9.2269946160947955E-3</v>
          </cell>
          <cell r="K110">
            <v>7.2337324321812089E-3</v>
          </cell>
          <cell r="L110">
            <v>7.9874128357320263E-3</v>
          </cell>
          <cell r="M110">
            <v>1.0317171355600379E-2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6.0304297099919829E-2</v>
          </cell>
          <cell r="C112">
            <v>6.4069553578748231E-2</v>
          </cell>
          <cell r="D112">
            <v>0.25707274463926932</v>
          </cell>
          <cell r="E112">
            <v>0.24993554024851644</v>
          </cell>
          <cell r="F112">
            <v>0.24746534863126268</v>
          </cell>
          <cell r="G112">
            <v>0.10492047621380074</v>
          </cell>
          <cell r="H112">
            <v>0</v>
          </cell>
          <cell r="I112">
            <v>0</v>
          </cell>
          <cell r="J112">
            <v>6.5492544413657877E-3</v>
          </cell>
          <cell r="K112">
            <v>1.7326659013050846E-2</v>
          </cell>
          <cell r="L112">
            <v>1.2387569697754989E-2</v>
          </cell>
          <cell r="M112">
            <v>0.201218322945348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2.3326738026153639E-3</v>
          </cell>
          <cell r="F113">
            <v>3.5845928407366784E-3</v>
          </cell>
          <cell r="G113">
            <v>0.42434754248561768</v>
          </cell>
          <cell r="H113">
            <v>0.5262993335761863</v>
          </cell>
          <cell r="I113">
            <v>0.51608726410746275</v>
          </cell>
          <cell r="J113">
            <v>0.51368980652364671</v>
          </cell>
          <cell r="K113">
            <v>0.50480143877686356</v>
          </cell>
          <cell r="L113">
            <v>0.50479010458811269</v>
          </cell>
          <cell r="M113">
            <v>0.32057632947197667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1.4243137146885358</v>
          </cell>
          <cell r="C115">
            <v>1.5783400802791661</v>
          </cell>
          <cell r="D115">
            <v>1.4832646506649934</v>
          </cell>
          <cell r="E115">
            <v>1.3242263593811456</v>
          </cell>
          <cell r="F115">
            <v>1.7228378671493172</v>
          </cell>
          <cell r="G115">
            <v>1.4877924898761035</v>
          </cell>
          <cell r="H115">
            <v>3.485237069509417</v>
          </cell>
          <cell r="I115">
            <v>3.4858914020025522</v>
          </cell>
          <cell r="J115">
            <v>3.7516504471332204</v>
          </cell>
          <cell r="K115">
            <v>4.6835592354393487</v>
          </cell>
          <cell r="L115">
            <v>4.9779546293359784</v>
          </cell>
          <cell r="M115">
            <v>4.9846555408851874</v>
          </cell>
        </row>
        <row r="116">
          <cell r="B116">
            <v>0.69259366297324332</v>
          </cell>
          <cell r="C116">
            <v>0.75021090345277874</v>
          </cell>
          <cell r="D116">
            <v>1.5265001344028077</v>
          </cell>
          <cell r="E116">
            <v>1.7767689153293604</v>
          </cell>
          <cell r="F116">
            <v>1.8219523415243628</v>
          </cell>
          <cell r="G116">
            <v>1.2145947325361326</v>
          </cell>
          <cell r="H116">
            <v>0</v>
          </cell>
          <cell r="I116">
            <v>0</v>
          </cell>
          <cell r="J116">
            <v>2.8772174973577362E-3</v>
          </cell>
          <cell r="K116">
            <v>2.5730676281687124E-3</v>
          </cell>
          <cell r="L116">
            <v>2.0532555139543404E-3</v>
          </cell>
          <cell r="M116">
            <v>6.1151921270750252E-3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1.042710312160673E-3</v>
          </cell>
          <cell r="F117">
            <v>9.8235025677931428E-4</v>
          </cell>
          <cell r="G117">
            <v>8.2689677742085743E-3</v>
          </cell>
          <cell r="H117">
            <v>6.6278313671064779E-3</v>
          </cell>
          <cell r="I117">
            <v>4.0099120282433166E-3</v>
          </cell>
          <cell r="J117">
            <v>5.9129883757906756E-3</v>
          </cell>
          <cell r="K117">
            <v>3.2086121590041215E-3</v>
          </cell>
          <cell r="L117">
            <v>2.5854776272467303E-3</v>
          </cell>
          <cell r="M117">
            <v>4.9098657619520304E-3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2.6761297837005069E-4</v>
          </cell>
          <cell r="K118">
            <v>4.1794685797459289E-4</v>
          </cell>
          <cell r="L118">
            <v>3.1844937177312861E-4</v>
          </cell>
          <cell r="M118">
            <v>8.7460058670940817E-4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9.0198898217865703E-4</v>
          </cell>
          <cell r="F119">
            <v>2.0191980190541292E-3</v>
          </cell>
          <cell r="G119">
            <v>1.1055767066855642E-2</v>
          </cell>
          <cell r="H119">
            <v>2.9232567680747504E-2</v>
          </cell>
          <cell r="I119">
            <v>3.4130598624183009E-2</v>
          </cell>
          <cell r="J119">
            <v>2.4728106135763924E-2</v>
          </cell>
          <cell r="K119">
            <v>9.421932041074008E-3</v>
          </cell>
          <cell r="L119">
            <v>4.4988336054985392E-3</v>
          </cell>
          <cell r="M119">
            <v>1.3613290818259618E-2</v>
          </cell>
        </row>
        <row r="123">
          <cell r="B123">
            <v>0</v>
          </cell>
          <cell r="C123">
            <v>3.880154822244009</v>
          </cell>
          <cell r="D123">
            <v>3.9977283571923512</v>
          </cell>
          <cell r="E123">
            <v>4.43307769837529</v>
          </cell>
          <cell r="F123">
            <v>5.9889874458782941</v>
          </cell>
          <cell r="G123">
            <v>6.2944873379773529</v>
          </cell>
          <cell r="H123">
            <v>6.6155701986027031</v>
          </cell>
          <cell r="I123">
            <v>6.9556228508521487</v>
          </cell>
          <cell r="J123">
            <v>7.3104286896220119</v>
          </cell>
          <cell r="K123">
            <v>7.6837393578422857</v>
          </cell>
          <cell r="L123">
            <v>8.0757039929564467</v>
          </cell>
          <cell r="M123">
            <v>8.4913746322719295</v>
          </cell>
        </row>
      </sheetData>
      <sheetData sheetId="59">
        <row r="13">
          <cell r="B13">
            <v>16.052406474228587</v>
          </cell>
          <cell r="C13">
            <v>20.042960178959184</v>
          </cell>
          <cell r="D13">
            <v>6.8444752930948907</v>
          </cell>
          <cell r="E13">
            <v>15.976512835145302</v>
          </cell>
          <cell r="F13">
            <v>16.31659674823425</v>
          </cell>
          <cell r="G13">
            <v>16.382238071487699</v>
          </cell>
          <cell r="H13">
            <v>16.480350596904408</v>
          </cell>
          <cell r="I13">
            <v>16.579688198998628</v>
          </cell>
          <cell r="J13">
            <v>16.62888899133117</v>
          </cell>
          <cell r="K13">
            <v>17.916362427222687</v>
          </cell>
          <cell r="L13">
            <v>17.933983809417366</v>
          </cell>
          <cell r="M13">
            <v>18.483418806643947</v>
          </cell>
        </row>
        <row r="14">
          <cell r="B14">
            <v>250.94820793853893</v>
          </cell>
          <cell r="C14">
            <v>254.39245310651305</v>
          </cell>
          <cell r="D14">
            <v>224.18638165938881</v>
          </cell>
          <cell r="E14">
            <v>221.53740657504554</v>
          </cell>
          <cell r="F14">
            <v>190.48384340750346</v>
          </cell>
          <cell r="G14">
            <v>100.03267842600782</v>
          </cell>
          <cell r="H14">
            <v>0</v>
          </cell>
          <cell r="I14">
            <v>0</v>
          </cell>
          <cell r="J14">
            <v>95.708263414470068</v>
          </cell>
          <cell r="K14">
            <v>183.81197522288878</v>
          </cell>
          <cell r="L14">
            <v>184.12374150672269</v>
          </cell>
          <cell r="M14">
            <v>184.21779815409823</v>
          </cell>
        </row>
        <row r="15">
          <cell r="B15">
            <v>66.745680309961145</v>
          </cell>
          <cell r="C15">
            <v>49.798799455806055</v>
          </cell>
          <cell r="D15">
            <v>68.756522263914775</v>
          </cell>
          <cell r="E15">
            <v>70.431408708600458</v>
          </cell>
          <cell r="F15">
            <v>71.413705261246434</v>
          </cell>
          <cell r="G15">
            <v>72.497745166993241</v>
          </cell>
          <cell r="H15">
            <v>73.751582298030527</v>
          </cell>
          <cell r="I15">
            <v>74.835657351554786</v>
          </cell>
          <cell r="J15">
            <v>74.835678544736112</v>
          </cell>
          <cell r="K15">
            <v>74.835678587278082</v>
          </cell>
          <cell r="L15">
            <v>74.83570206868572</v>
          </cell>
          <cell r="M15">
            <v>74.836021411088907</v>
          </cell>
        </row>
        <row r="16">
          <cell r="B16">
            <v>66.632402869776683</v>
          </cell>
          <cell r="C16">
            <v>55.764001028047744</v>
          </cell>
          <cell r="D16">
            <v>65.553213539877675</v>
          </cell>
          <cell r="E16">
            <v>64.716663142973374</v>
          </cell>
          <cell r="F16">
            <v>63.735311595558237</v>
          </cell>
          <cell r="G16">
            <v>62.651279281130627</v>
          </cell>
          <cell r="H16">
            <v>61.565594971142026</v>
          </cell>
          <cell r="I16">
            <v>60.481527386778247</v>
          </cell>
          <cell r="J16">
            <v>60.481505530521801</v>
          </cell>
          <cell r="K16">
            <v>60.481508807458702</v>
          </cell>
          <cell r="L16">
            <v>60.48148535033949</v>
          </cell>
          <cell r="M16">
            <v>60.481176159103924</v>
          </cell>
        </row>
        <row r="18">
          <cell r="B18">
            <v>0.11816172539102575</v>
          </cell>
          <cell r="C18">
            <v>6.2541538929502681E-4</v>
          </cell>
          <cell r="D18">
            <v>7.2150490578972298E-3</v>
          </cell>
          <cell r="E18">
            <v>1.1705043792672558E-3</v>
          </cell>
          <cell r="F18">
            <v>8.7199277261368075E-4</v>
          </cell>
          <cell r="G18">
            <v>0.49063455902828773</v>
          </cell>
          <cell r="H18">
            <v>0.49531954130227973</v>
          </cell>
          <cell r="I18">
            <v>8.3327502169436768E-5</v>
          </cell>
          <cell r="J18">
            <v>4.7571711299676765E-3</v>
          </cell>
          <cell r="K18">
            <v>4.145694322098931E-3</v>
          </cell>
          <cell r="L18">
            <v>2.6425433103308619E-3</v>
          </cell>
          <cell r="M18">
            <v>5.8783582726572763E-3</v>
          </cell>
        </row>
        <row r="19">
          <cell r="B19">
            <v>18.203593131497644</v>
          </cell>
          <cell r="C19">
            <v>20.429783809773543</v>
          </cell>
          <cell r="D19">
            <v>20.734916944902313</v>
          </cell>
          <cell r="E19">
            <v>20.696587471205895</v>
          </cell>
          <cell r="F19">
            <v>20.958778364459565</v>
          </cell>
          <cell r="G19">
            <v>16.054262663943963</v>
          </cell>
          <cell r="H19">
            <v>12.648991190275142</v>
          </cell>
          <cell r="I19">
            <v>13.148343076510233</v>
          </cell>
          <cell r="J19">
            <v>13.018157793336604</v>
          </cell>
          <cell r="K19">
            <v>13.018163959448088</v>
          </cell>
          <cell r="L19">
            <v>13.01815837323598</v>
          </cell>
          <cell r="M19">
            <v>13.018159806227423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5.9134527644315344</v>
          </cell>
          <cell r="H20">
            <v>12.762095382354786</v>
          </cell>
          <cell r="I20">
            <v>13.147405980164203</v>
          </cell>
          <cell r="J20">
            <v>13.017239584196751</v>
          </cell>
          <cell r="K20">
            <v>13.017236039372653</v>
          </cell>
          <cell r="L20">
            <v>13.017233357049147</v>
          </cell>
          <cell r="M20">
            <v>13.017236003628749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3.7019624201433182E-5</v>
          </cell>
          <cell r="H21">
            <v>3.6375331856482747E-5</v>
          </cell>
          <cell r="I21">
            <v>5.5889517463700246E-4</v>
          </cell>
          <cell r="J21">
            <v>3.5436561268724393E-3</v>
          </cell>
          <cell r="K21">
            <v>3.1155332209809108E-3</v>
          </cell>
          <cell r="L21">
            <v>3.3668373335561455E-3</v>
          </cell>
          <cell r="M21">
            <v>5.4018347666509462E-3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3.123122269752981E-5</v>
          </cell>
          <cell r="H22">
            <v>1.3937313811445698E-5</v>
          </cell>
          <cell r="I22">
            <v>0.10864710419963799</v>
          </cell>
          <cell r="J22">
            <v>2.8837181134480961E-2</v>
          </cell>
          <cell r="K22">
            <v>9.8070354137753009E-3</v>
          </cell>
          <cell r="L22">
            <v>1.3270665809819015E-2</v>
          </cell>
          <cell r="M22">
            <v>1.5575005031566834E-2</v>
          </cell>
          <cell r="P22">
            <v>2.5580110703333538</v>
          </cell>
          <cell r="Q22">
            <v>1.2934088636644885</v>
          </cell>
          <cell r="R22">
            <v>1.5142920028991878</v>
          </cell>
          <cell r="S22">
            <v>1.3725979977369924</v>
          </cell>
          <cell r="T22">
            <v>1.2201940440768073</v>
          </cell>
          <cell r="U22">
            <v>1.0810991645855759</v>
          </cell>
          <cell r="V22">
            <v>0.57720299731123359</v>
          </cell>
          <cell r="W22">
            <v>0.33171336525405976</v>
          </cell>
          <cell r="X22">
            <v>4.3694999221219463E-3</v>
          </cell>
          <cell r="Y22">
            <v>6.267620077821931E-3</v>
          </cell>
          <cell r="Z22">
            <v>5.4662732831820176E-3</v>
          </cell>
          <cell r="AA22">
            <v>3.8051796851371202E-2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3.7469291565577396E-5</v>
          </cell>
          <cell r="I23">
            <v>6.419204956798093E-4</v>
          </cell>
          <cell r="J23">
            <v>7.9516485532711637E-2</v>
          </cell>
          <cell r="K23">
            <v>9.8956266485727098E-2</v>
          </cell>
          <cell r="L23">
            <v>9.5299116346995297E-2</v>
          </cell>
          <cell r="M23">
            <v>9.1905604243349023E-2</v>
          </cell>
          <cell r="P23">
            <v>6.8248768231697593E-2</v>
          </cell>
          <cell r="Q23">
            <v>5.9150077580137093E-2</v>
          </cell>
          <cell r="R23">
            <v>0.10363804220693444</v>
          </cell>
          <cell r="S23">
            <v>2.4478256692795651E-2</v>
          </cell>
          <cell r="T23">
            <v>2.4920127787855413E-2</v>
          </cell>
          <cell r="U23">
            <v>9.7879010863337695E-2</v>
          </cell>
          <cell r="V23">
            <v>0.15191380797003104</v>
          </cell>
          <cell r="W23">
            <v>0.4273836985632441</v>
          </cell>
          <cell r="X23">
            <v>0.76300442244290323</v>
          </cell>
          <cell r="Y23">
            <v>0.46744527831181665</v>
          </cell>
          <cell r="Z23">
            <v>0.76702589761542417</v>
          </cell>
          <cell r="AA23">
            <v>0.8262150737741597</v>
          </cell>
        </row>
        <row r="24">
          <cell r="B24">
            <v>3.676032617036403</v>
          </cell>
          <cell r="C24">
            <v>1.0720386058673188E-3</v>
          </cell>
          <cell r="D24">
            <v>5.5775385519864903E-3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1.2607766015136003E-4</v>
          </cell>
          <cell r="K24">
            <v>1.6111297910535556E-4</v>
          </cell>
          <cell r="L24">
            <v>1.4547929206450117E-4</v>
          </cell>
          <cell r="M24">
            <v>2.9058293104215684E-4</v>
          </cell>
        </row>
        <row r="25">
          <cell r="B25">
            <v>0.31398293935179616</v>
          </cell>
          <cell r="C25">
            <v>1.0670584208996056E-3</v>
          </cell>
          <cell r="D25">
            <v>4.4921488506390647E-2</v>
          </cell>
          <cell r="E25">
            <v>4.1331212495955595E-3</v>
          </cell>
          <cell r="F25">
            <v>9.7685639323890541E-3</v>
          </cell>
          <cell r="G25">
            <v>2.7131880767139682</v>
          </cell>
          <cell r="H25">
            <v>3.9405677447487237</v>
          </cell>
          <cell r="I25">
            <v>3.3646103605993831</v>
          </cell>
          <cell r="J25">
            <v>3.2823314252324942</v>
          </cell>
          <cell r="K25">
            <v>3.3003445513285961</v>
          </cell>
          <cell r="L25">
            <v>3.2973717519756711</v>
          </cell>
          <cell r="M25">
            <v>3.4554975682494096</v>
          </cell>
        </row>
        <row r="26">
          <cell r="B26">
            <v>40.317916265759415</v>
          </cell>
          <cell r="C26">
            <v>38.354937253306986</v>
          </cell>
          <cell r="D26">
            <v>38.409458082285148</v>
          </cell>
          <cell r="E26">
            <v>38.121632170272612</v>
          </cell>
          <cell r="F26">
            <v>37.880383731829298</v>
          </cell>
          <cell r="G26">
            <v>30.528336275153393</v>
          </cell>
          <cell r="H26">
            <v>26.505457881601973</v>
          </cell>
          <cell r="I26">
            <v>27.762343627614111</v>
          </cell>
          <cell r="J26">
            <v>28.447048596545532</v>
          </cell>
          <cell r="K26">
            <v>28.448540305429603</v>
          </cell>
          <cell r="L26">
            <v>28.448837643985371</v>
          </cell>
          <cell r="M26">
            <v>28.447352529103576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6.8628012210229281</v>
          </cell>
          <cell r="H27">
            <v>13.816428256644603</v>
          </cell>
          <cell r="I27">
            <v>13.312403374163754</v>
          </cell>
          <cell r="J27">
            <v>13.180597515781582</v>
          </cell>
          <cell r="K27">
            <v>13.180599363786053</v>
          </cell>
          <cell r="L27">
            <v>13.180593772031857</v>
          </cell>
          <cell r="M27">
            <v>13.180600012344531</v>
          </cell>
        </row>
        <row r="28">
          <cell r="B28">
            <v>2.0743859028327153E-2</v>
          </cell>
          <cell r="C28">
            <v>7.2791581247826434E-4</v>
          </cell>
          <cell r="D28">
            <v>7.2661021356074957E-3</v>
          </cell>
          <cell r="E28">
            <v>2.490875202950521E-3</v>
          </cell>
          <cell r="F28">
            <v>9.9463144948716184E-4</v>
          </cell>
          <cell r="G28">
            <v>6.2951174712013317E-3</v>
          </cell>
          <cell r="H28">
            <v>3.8575923862225123E-3</v>
          </cell>
          <cell r="I28">
            <v>7.2955219367253063E-5</v>
          </cell>
          <cell r="J28">
            <v>1.2467790132470161E-3</v>
          </cell>
          <cell r="K28">
            <v>1.3296324826112822E-3</v>
          </cell>
          <cell r="L28">
            <v>1.3065492200230607E-3</v>
          </cell>
          <cell r="M28">
            <v>1.5681771576044827E-3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0.63157564076419581</v>
          </cell>
          <cell r="H30">
            <v>1.7938199045123235</v>
          </cell>
          <cell r="I30">
            <v>2.64138718343533</v>
          </cell>
          <cell r="J30">
            <v>2.6413836976600065</v>
          </cell>
          <cell r="K30">
            <v>2.6414067114687034</v>
          </cell>
          <cell r="L30">
            <v>2.6414332367461264</v>
          </cell>
          <cell r="M30">
            <v>2.6415921105602038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2.766281753695901E-3</v>
          </cell>
          <cell r="H31">
            <v>8.6984792387118981E-2</v>
          </cell>
          <cell r="I31">
            <v>1.5253010190340992</v>
          </cell>
          <cell r="J31">
            <v>1.6311165195145907</v>
          </cell>
          <cell r="K31">
            <v>1.6373716694606013</v>
          </cell>
          <cell r="L31">
            <v>1.6481882220339692</v>
          </cell>
          <cell r="M31">
            <v>1.7159267312694337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0.11665356047370773</v>
          </cell>
          <cell r="I32">
            <v>0.11668629228371143</v>
          </cell>
          <cell r="J32">
            <v>0.11657416161678645</v>
          </cell>
          <cell r="K32">
            <v>0.10316044997362148</v>
          </cell>
          <cell r="L32">
            <v>9.2609160614048391E-2</v>
          </cell>
          <cell r="M32">
            <v>0.10087431857037717</v>
          </cell>
        </row>
        <row r="33">
          <cell r="B33">
            <v>0.52400000000000047</v>
          </cell>
          <cell r="C33">
            <v>0.54529204338925741</v>
          </cell>
          <cell r="D33">
            <v>0.50316464172280617</v>
          </cell>
          <cell r="E33">
            <v>0.89091888950174047</v>
          </cell>
          <cell r="F33">
            <v>0.94489067506529123</v>
          </cell>
          <cell r="G33">
            <v>0.94500915811590602</v>
          </cell>
          <cell r="H33">
            <v>1.0535161188839128</v>
          </cell>
          <cell r="I33">
            <v>1.0536924764184754</v>
          </cell>
          <cell r="J33">
            <v>1.05523827026207</v>
          </cell>
          <cell r="K33">
            <v>1.0552426048983117</v>
          </cell>
          <cell r="L33">
            <v>1.0552473817404491</v>
          </cell>
          <cell r="M33">
            <v>1.0552747772459101</v>
          </cell>
        </row>
        <row r="34">
          <cell r="B34">
            <v>0</v>
          </cell>
          <cell r="C34">
            <v>0</v>
          </cell>
          <cell r="D34">
            <v>0.15619049077648858</v>
          </cell>
          <cell r="E34">
            <v>0.53818842833327485</v>
          </cell>
          <cell r="F34">
            <v>2.3208514760449921</v>
          </cell>
          <cell r="G34">
            <v>3.1221368615336744</v>
          </cell>
          <cell r="H34">
            <v>5.9446758011164373</v>
          </cell>
          <cell r="I34">
            <v>8.7528663937928393</v>
          </cell>
          <cell r="J34">
            <v>7.7197603407803479</v>
          </cell>
          <cell r="K34">
            <v>5.8823347816012195</v>
          </cell>
          <cell r="L34">
            <v>2.8569779075159754</v>
          </cell>
          <cell r="M34">
            <v>2.2244989866574156E-2</v>
          </cell>
        </row>
        <row r="35">
          <cell r="B35">
            <v>3.517953999707534</v>
          </cell>
          <cell r="C35">
            <v>4.84862225445326</v>
          </cell>
          <cell r="D35">
            <v>11.927074641548058</v>
          </cell>
          <cell r="E35">
            <v>14.116680319242306</v>
          </cell>
          <cell r="F35">
            <v>19.784681500713642</v>
          </cell>
          <cell r="G35">
            <v>20.793901107696815</v>
          </cell>
          <cell r="H35">
            <v>21.854599921906988</v>
          </cell>
          <cell r="I35">
            <v>22.96940504651122</v>
          </cell>
          <cell r="J35">
            <v>24.141075925591508</v>
          </cell>
          <cell r="K35">
            <v>25.372513957865433</v>
          </cell>
          <cell r="L35">
            <v>26.666767678996358</v>
          </cell>
          <cell r="M35">
            <v>28.027041843809595</v>
          </cell>
        </row>
        <row r="36">
          <cell r="B36">
            <v>2.1349390887346629</v>
          </cell>
          <cell r="C36">
            <v>3.3906715667144169</v>
          </cell>
          <cell r="D36">
            <v>4.3183536626104999</v>
          </cell>
          <cell r="E36">
            <v>18.917434764244067</v>
          </cell>
          <cell r="F36">
            <v>19.88245773632487</v>
          </cell>
          <cell r="G36">
            <v>20.89666232590281</v>
          </cell>
          <cell r="H36">
            <v>21.962603190205016</v>
          </cell>
          <cell r="I36">
            <v>23.082919321892746</v>
          </cell>
          <cell r="J36">
            <v>24.260381301192186</v>
          </cell>
          <cell r="K36">
            <v>25.497907913520656</v>
          </cell>
          <cell r="L36">
            <v>26.798562311022604</v>
          </cell>
          <cell r="M36">
            <v>28.165641870128592</v>
          </cell>
        </row>
        <row r="37">
          <cell r="B37">
            <v>0.86248322578584768</v>
          </cell>
          <cell r="C37">
            <v>1.2875893284515927</v>
          </cell>
          <cell r="D37">
            <v>5.8105124512319986</v>
          </cell>
          <cell r="E37">
            <v>13.460660832803899</v>
          </cell>
          <cell r="F37">
            <v>14.148536050265104</v>
          </cell>
          <cell r="G37">
            <v>14.870253709693765</v>
          </cell>
          <cell r="H37">
            <v>15.628788945758236</v>
          </cell>
          <cell r="I37">
            <v>16.42601678633126</v>
          </cell>
          <cell r="J37">
            <v>17.263909660411301</v>
          </cell>
          <cell r="K37">
            <v>18.144544749405437</v>
          </cell>
          <cell r="L37">
            <v>19.070101756871978</v>
          </cell>
          <cell r="M37">
            <v>20.042883288030026</v>
          </cell>
        </row>
        <row r="38">
          <cell r="B38">
            <v>2.8396236857719668</v>
          </cell>
          <cell r="C38">
            <v>3.2944550727182729</v>
          </cell>
          <cell r="D38">
            <v>6.5878723919682516</v>
          </cell>
          <cell r="E38">
            <v>7.6093216244430826</v>
          </cell>
          <cell r="F38">
            <v>22.86007202547724</v>
          </cell>
          <cell r="G38">
            <v>24.026178341550075</v>
          </cell>
          <cell r="H38">
            <v>25.251758008835075</v>
          </cell>
          <cell r="I38">
            <v>26.539852894083054</v>
          </cell>
          <cell r="J38">
            <v>27.893652852556521</v>
          </cell>
          <cell r="K38">
            <v>29.316510641343537</v>
          </cell>
          <cell r="L38">
            <v>30.811949182319438</v>
          </cell>
          <cell r="M38">
            <v>32.383679654610653</v>
          </cell>
        </row>
        <row r="39">
          <cell r="B39">
            <v>1.9194473484241856</v>
          </cell>
          <cell r="C39">
            <v>1.1818790749033712</v>
          </cell>
          <cell r="D39">
            <v>0.1513273259468971</v>
          </cell>
          <cell r="E39">
            <v>0.89643327009742302</v>
          </cell>
          <cell r="F39">
            <v>0.48916530695280463</v>
          </cell>
          <cell r="G39">
            <v>1.8578944016053083</v>
          </cell>
          <cell r="H39">
            <v>1.9451261391100125</v>
          </cell>
          <cell r="I39">
            <v>1.9471989548381285</v>
          </cell>
          <cell r="J39">
            <v>1.9476299091319289</v>
          </cell>
          <cell r="K39">
            <v>1.1464718228513293</v>
          </cell>
          <cell r="L39">
            <v>1.9472908359489474</v>
          </cell>
          <cell r="M39">
            <v>1.9500886225964644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1.1877307600450519E-2</v>
          </cell>
          <cell r="H40">
            <v>0.75696161317048272</v>
          </cell>
          <cell r="I40">
            <v>0.75819627111136101</v>
          </cell>
          <cell r="J40">
            <v>0.75907726890163418</v>
          </cell>
          <cell r="K40">
            <v>0.44839201512454052</v>
          </cell>
          <cell r="L40">
            <v>0.76113371494479742</v>
          </cell>
          <cell r="M40">
            <v>0.76253658310821471</v>
          </cell>
        </row>
        <row r="41">
          <cell r="B41">
            <v>0.29434763338995018</v>
          </cell>
          <cell r="C41">
            <v>0.69532824480588995</v>
          </cell>
          <cell r="D41">
            <v>3.5400076017280464E-2</v>
          </cell>
          <cell r="E41">
            <v>0.6491626999953013</v>
          </cell>
          <cell r="F41">
            <v>0.64999248682107058</v>
          </cell>
          <cell r="G41">
            <v>0</v>
          </cell>
          <cell r="H41">
            <v>0</v>
          </cell>
          <cell r="I41">
            <v>0</v>
          </cell>
          <cell r="J41">
            <v>2.6030410073992826E-2</v>
          </cell>
          <cell r="K41">
            <v>2.5970650349612358E-2</v>
          </cell>
          <cell r="L41">
            <v>0.65066938660637497</v>
          </cell>
          <cell r="M41">
            <v>0.65071782977333759</v>
          </cell>
        </row>
        <row r="42">
          <cell r="B42">
            <v>0.87293721731306262</v>
          </cell>
          <cell r="C42">
            <v>1.1016150263832969</v>
          </cell>
          <cell r="D42">
            <v>4.5387260378387397</v>
          </cell>
          <cell r="E42">
            <v>5.2368144954734621</v>
          </cell>
          <cell r="F42">
            <v>5.5740928541933359</v>
          </cell>
          <cell r="G42">
            <v>1.8160697003846367</v>
          </cell>
          <cell r="H42">
            <v>0.57096636676896029</v>
          </cell>
          <cell r="I42">
            <v>3.3624705964604815E-3</v>
          </cell>
          <cell r="J42">
            <v>3.3432332177461394E-3</v>
          </cell>
          <cell r="K42">
            <v>3.7786889665936234E-3</v>
          </cell>
          <cell r="L42">
            <v>3.2100099979386742E-3</v>
          </cell>
          <cell r="M42">
            <v>5.2773630550410899E-3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7.3222124214634263</v>
          </cell>
          <cell r="H43">
            <v>10.459487669735548</v>
          </cell>
          <cell r="I43">
            <v>12.173207247645619</v>
          </cell>
          <cell r="J43">
            <v>11.93822809524797</v>
          </cell>
          <cell r="K43">
            <v>12.179147693145692</v>
          </cell>
          <cell r="L43">
            <v>12.110760695229754</v>
          </cell>
          <cell r="M43">
            <v>12.185444097515846</v>
          </cell>
        </row>
        <row r="44">
          <cell r="B44">
            <v>3.711966726902594</v>
          </cell>
          <cell r="C44">
            <v>3.7138553551212095</v>
          </cell>
          <cell r="D44">
            <v>5.4331507832953871</v>
          </cell>
          <cell r="E44">
            <v>5.3724657126306461</v>
          </cell>
          <cell r="F44">
            <v>5.3117951526127847</v>
          </cell>
          <cell r="G44">
            <v>4.8153838781386371</v>
          </cell>
          <cell r="H44">
            <v>2.5823250094096054E-3</v>
          </cell>
          <cell r="I44">
            <v>1.1371902314289513E-3</v>
          </cell>
          <cell r="J44">
            <v>1.942878179517037E-3</v>
          </cell>
          <cell r="K44">
            <v>1.4139372968953305E-3</v>
          </cell>
          <cell r="L44">
            <v>1.9007559408501238E-3</v>
          </cell>
          <cell r="M44">
            <v>1.0082995582641344E-3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0.46971140862845484</v>
          </cell>
          <cell r="H45">
            <v>10.680057705789146</v>
          </cell>
          <cell r="I45">
            <v>10.629951284255615</v>
          </cell>
          <cell r="J45">
            <v>10.628488052369326</v>
          </cell>
          <cell r="K45">
            <v>10.629396326824629</v>
          </cell>
          <cell r="L45">
            <v>10.628868861448701</v>
          </cell>
          <cell r="M45">
            <v>10.630253017207123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1.295887748013564E-2</v>
          </cell>
          <cell r="F46">
            <v>1.2953904454390686</v>
          </cell>
          <cell r="G46">
            <v>5.8259160036767428</v>
          </cell>
          <cell r="H46">
            <v>7.5115114381136241</v>
          </cell>
          <cell r="I46">
            <v>7.1985309977077083</v>
          </cell>
          <cell r="J46">
            <v>7.1985351744903943</v>
          </cell>
          <cell r="K46">
            <v>7.1985238043697928</v>
          </cell>
          <cell r="L46">
            <v>7.1985248926828529</v>
          </cell>
          <cell r="M46">
            <v>7.1985275732380893</v>
          </cell>
        </row>
        <row r="47">
          <cell r="B47">
            <v>0</v>
          </cell>
        </row>
        <row r="48">
          <cell r="B48">
            <v>6.261729088003426E-2</v>
          </cell>
          <cell r="C48">
            <v>9.8600005825783005E-3</v>
          </cell>
          <cell r="D48">
            <v>3.2137008542694287E-2</v>
          </cell>
          <cell r="E48">
            <v>2.070000844082695E-2</v>
          </cell>
          <cell r="F48">
            <v>1.9478621250784554E-2</v>
          </cell>
          <cell r="G48">
            <v>1.0413533863801661E-2</v>
          </cell>
          <cell r="H48">
            <v>0</v>
          </cell>
          <cell r="I48">
            <v>0</v>
          </cell>
          <cell r="J48">
            <v>7.0398396453661312E-3</v>
          </cell>
          <cell r="K48">
            <v>1.0661924329264954E-2</v>
          </cell>
          <cell r="L48">
            <v>1.5017758633506847E-2</v>
          </cell>
          <cell r="M48">
            <v>2.0366917088020634E-2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2.0979733929127184E-3</v>
          </cell>
          <cell r="K49">
            <v>3.4764154658389898E-3</v>
          </cell>
          <cell r="L49">
            <v>3.4553122673437239E-3</v>
          </cell>
          <cell r="M49">
            <v>7.0937139675712815E-3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3.2835337264944878E-3</v>
          </cell>
          <cell r="F50">
            <v>4.9806455646846572E-3</v>
          </cell>
          <cell r="G50">
            <v>1.5845757123554134E-2</v>
          </cell>
          <cell r="H50">
            <v>1.9132322222409043E-2</v>
          </cell>
          <cell r="I50">
            <v>2.4232684785401457E-2</v>
          </cell>
          <cell r="J50">
            <v>1.4603132341723533E-2</v>
          </cell>
          <cell r="K50">
            <v>1.2272342105556208E-2</v>
          </cell>
          <cell r="L50">
            <v>1.2743765254344844E-2</v>
          </cell>
          <cell r="M50">
            <v>1.8955240503796753E-2</v>
          </cell>
        </row>
        <row r="51">
          <cell r="B51">
            <v>0.10737622674474252</v>
          </cell>
          <cell r="C51">
            <v>0.1020643831117021</v>
          </cell>
          <cell r="D51">
            <v>0.41473972722938568</v>
          </cell>
          <cell r="E51">
            <v>0.40540737500873181</v>
          </cell>
          <cell r="F51">
            <v>0.40387835125102262</v>
          </cell>
          <cell r="G51">
            <v>0.17265794459012734</v>
          </cell>
          <cell r="H51">
            <v>0</v>
          </cell>
          <cell r="I51">
            <v>0</v>
          </cell>
          <cell r="J51">
            <v>5.2444828515644491E-3</v>
          </cell>
          <cell r="K51">
            <v>1.7823303545338773E-2</v>
          </cell>
          <cell r="L51">
            <v>1.2241128328009533E-2</v>
          </cell>
          <cell r="M51">
            <v>0.30785983015411733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4.0706200085642626E-3</v>
          </cell>
          <cell r="K52">
            <v>7.7129821216501892E-3</v>
          </cell>
          <cell r="L52">
            <v>5.9447237527679346E-3</v>
          </cell>
          <cell r="M52">
            <v>1.6609597105412741E-2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4.2468035300984239E-3</v>
          </cell>
          <cell r="F53">
            <v>6.3787981602993491E-3</v>
          </cell>
          <cell r="G53">
            <v>0.5847697624501248</v>
          </cell>
          <cell r="H53">
            <v>0.70843675175961462</v>
          </cell>
          <cell r="I53">
            <v>0.68039875428544827</v>
          </cell>
          <cell r="J53">
            <v>0.67740212547487089</v>
          </cell>
          <cell r="K53">
            <v>0.66647345997345886</v>
          </cell>
          <cell r="L53">
            <v>0.66559641901235223</v>
          </cell>
          <cell r="M53">
            <v>0.42607392245878645</v>
          </cell>
        </row>
        <row r="54">
          <cell r="B54">
            <v>2.645400063961064</v>
          </cell>
          <cell r="C54">
            <v>3.0461532738448716</v>
          </cell>
          <cell r="D54">
            <v>3.0424902669858205</v>
          </cell>
          <cell r="E54">
            <v>3.0334955605693077</v>
          </cell>
          <cell r="F54">
            <v>4.4321712234169199</v>
          </cell>
          <cell r="G54">
            <v>4.3729583004365109</v>
          </cell>
          <cell r="H54">
            <v>10.094988248879641</v>
          </cell>
          <cell r="I54">
            <v>9.9516277965809383</v>
          </cell>
          <cell r="J54">
            <v>10.746244716395152</v>
          </cell>
          <cell r="K54">
            <v>13.419610212773206</v>
          </cell>
          <cell r="L54">
            <v>14.268582655269526</v>
          </cell>
          <cell r="M54">
            <v>14.292786850700727</v>
          </cell>
        </row>
        <row r="55">
          <cell r="B55">
            <v>1.6609779887079437</v>
          </cell>
          <cell r="C55">
            <v>1.7385762309606669</v>
          </cell>
          <cell r="D55">
            <v>3.396796509923663</v>
          </cell>
          <cell r="E55">
            <v>3.7076742726576235</v>
          </cell>
          <cell r="F55">
            <v>3.5867508743994425</v>
          </cell>
          <cell r="G55">
            <v>2.2580271649263088</v>
          </cell>
          <cell r="H55">
            <v>0</v>
          </cell>
          <cell r="I55">
            <v>0</v>
          </cell>
          <cell r="J55">
            <v>5.5761699913867945E-3</v>
          </cell>
          <cell r="K55">
            <v>5.2182619315526285E-3</v>
          </cell>
          <cell r="L55">
            <v>4.1673493173263508E-3</v>
          </cell>
          <cell r="M55">
            <v>1.2249628304028742E-2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2.4733467594984836E-3</v>
          </cell>
          <cell r="F56">
            <v>2.6281091773201078E-3</v>
          </cell>
          <cell r="G56">
            <v>1.6059573994629889E-2</v>
          </cell>
          <cell r="H56">
            <v>1.265685446405553E-2</v>
          </cell>
          <cell r="I56">
            <v>7.7090400907153618E-3</v>
          </cell>
          <cell r="J56">
            <v>1.127406371981797E-2</v>
          </cell>
          <cell r="K56">
            <v>6.6720217023900456E-3</v>
          </cell>
          <cell r="L56">
            <v>5.1253591384135475E-3</v>
          </cell>
          <cell r="M56">
            <v>1.0851637721850311E-2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2.5230461039962414E-3</v>
          </cell>
          <cell r="F57">
            <v>5.7568211909484537E-3</v>
          </cell>
          <cell r="G57">
            <v>3.2516961961340095E-2</v>
          </cell>
          <cell r="H57">
            <v>8.7768723627786732E-2</v>
          </cell>
          <cell r="I57">
            <v>0.10501722653594757</v>
          </cell>
          <cell r="J57">
            <v>7.6086480417735095E-2</v>
          </cell>
          <cell r="K57">
            <v>2.8990560126381529E-2</v>
          </cell>
          <cell r="L57">
            <v>1.3842564939995498E-2</v>
          </cell>
          <cell r="M57">
            <v>4.1887048671568047E-2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1.4867387687225045E-3</v>
          </cell>
          <cell r="K58">
            <v>2.321926988747741E-3</v>
          </cell>
          <cell r="L58">
            <v>1.7691631765173826E-3</v>
          </cell>
          <cell r="M58">
            <v>4.8588921483856077E-3</v>
          </cell>
        </row>
        <row r="63">
          <cell r="B63">
            <v>0.13506021581948913</v>
          </cell>
          <cell r="C63">
            <v>1.1785168651178849E-2</v>
          </cell>
          <cell r="D63">
            <v>0.12722306194359084</v>
          </cell>
          <cell r="E63">
            <v>6.4775100004488592E-2</v>
          </cell>
          <cell r="F63">
            <v>6.855163473140162E-2</v>
          </cell>
          <cell r="G63">
            <v>4.2501149331852603E-2</v>
          </cell>
          <cell r="H63">
            <v>4.1694250181443425E-2</v>
          </cell>
          <cell r="I63">
            <v>0.13490806365920846</v>
          </cell>
          <cell r="J63">
            <v>0.13498540663606196</v>
          </cell>
          <cell r="K63">
            <v>0.13499145820530009</v>
          </cell>
          <cell r="L63">
            <v>0.13499310239085002</v>
          </cell>
          <cell r="M63">
            <v>0.13500604570505603</v>
          </cell>
        </row>
        <row r="64">
          <cell r="B64">
            <v>3.1429242036393524E-3</v>
          </cell>
          <cell r="C64">
            <v>2.5400697262394521E-3</v>
          </cell>
          <cell r="D64">
            <v>3.0793397261564561E-3</v>
          </cell>
          <cell r="E64">
            <v>3.0600769501266923E-3</v>
          </cell>
          <cell r="F64">
            <v>0.70079736362515987</v>
          </cell>
          <cell r="G64">
            <v>0.97705232103536965</v>
          </cell>
          <cell r="H64">
            <v>1.1540151567915686</v>
          </cell>
          <cell r="I64">
            <v>1.4138026691336998</v>
          </cell>
          <cell r="J64">
            <v>2.3335225519272842</v>
          </cell>
          <cell r="K64">
            <v>2.3339672525108894</v>
          </cell>
          <cell r="L64">
            <v>2.3340764039902422</v>
          </cell>
          <cell r="M64">
            <v>2.3363199854029837</v>
          </cell>
        </row>
        <row r="65">
          <cell r="B65">
            <v>2.7781240762456373E-3</v>
          </cell>
          <cell r="C65">
            <v>2.2541500159706483E-3</v>
          </cell>
          <cell r="D65">
            <v>2.7014006614445776E-3</v>
          </cell>
          <cell r="E65">
            <v>2.801152553666936E-3</v>
          </cell>
          <cell r="F65">
            <v>3.0670414643610859E-2</v>
          </cell>
          <cell r="G65">
            <v>5.8052037038131298E-2</v>
          </cell>
          <cell r="H65">
            <v>1.0433185219993608</v>
          </cell>
          <cell r="I65">
            <v>1.7188675550235151</v>
          </cell>
          <cell r="J65">
            <v>2.7899103839709674</v>
          </cell>
          <cell r="K65">
            <v>1.7990025324671768</v>
          </cell>
          <cell r="L65">
            <v>1.9450326077380471</v>
          </cell>
          <cell r="M65">
            <v>2.0453804457987297</v>
          </cell>
        </row>
        <row r="66">
          <cell r="B66">
            <v>8.8756835578538481E-4</v>
          </cell>
          <cell r="C66">
            <v>8.8777451069318438E-4</v>
          </cell>
          <cell r="D66">
            <v>8.8968562367220457E-4</v>
          </cell>
          <cell r="E66">
            <v>5.9560520318074725E-2</v>
          </cell>
          <cell r="F66">
            <v>0.18072268031536698</v>
          </cell>
          <cell r="G66">
            <v>0.22106868229382243</v>
          </cell>
          <cell r="H66">
            <v>0.32603804282854909</v>
          </cell>
          <cell r="I66">
            <v>0.32690395788907567</v>
          </cell>
          <cell r="J66">
            <v>0.43598806701290754</v>
          </cell>
          <cell r="K66">
            <v>0.44562559264291379</v>
          </cell>
          <cell r="L66">
            <v>0.53153822160953068</v>
          </cell>
          <cell r="M66">
            <v>0.4498006563857278</v>
          </cell>
        </row>
        <row r="67">
          <cell r="B67">
            <v>1.7760150575648662E-3</v>
          </cell>
          <cell r="C67">
            <v>1.7760103915603121E-3</v>
          </cell>
          <cell r="D67">
            <v>1.7799157271276324E-3</v>
          </cell>
          <cell r="E67">
            <v>4.8400825501319827E-2</v>
          </cell>
          <cell r="F67">
            <v>7.2727719151397474E-2</v>
          </cell>
          <cell r="G67">
            <v>5.4478086141182894E-2</v>
          </cell>
          <cell r="H67">
            <v>7.026996136058257E-2</v>
          </cell>
          <cell r="I67">
            <v>9.8804271910225991E-2</v>
          </cell>
          <cell r="J67">
            <v>8.7106402346159489E-2</v>
          </cell>
          <cell r="K67">
            <v>0.12399239499324398</v>
          </cell>
          <cell r="L67">
            <v>0.10704652951297058</v>
          </cell>
          <cell r="M67">
            <v>0.15367709802234941</v>
          </cell>
        </row>
        <row r="68">
          <cell r="B68">
            <v>1.7756889336620562E-3</v>
          </cell>
          <cell r="C68">
            <v>1.7756774758097556E-3</v>
          </cell>
          <cell r="D68">
            <v>1.7790932035546421E-3</v>
          </cell>
          <cell r="E68">
            <v>6.0533358133996074E-2</v>
          </cell>
          <cell r="F68">
            <v>0.11395202726073578</v>
          </cell>
          <cell r="G68">
            <v>0.10504046827699035</v>
          </cell>
          <cell r="H68">
            <v>7.9813821553956138E-2</v>
          </cell>
          <cell r="I68">
            <v>0.11654389828681902</v>
          </cell>
          <cell r="J68">
            <v>0.11927414502362688</v>
          </cell>
          <cell r="K68">
            <v>0.12470152317769215</v>
          </cell>
          <cell r="L68">
            <v>0.10700489183961902</v>
          </cell>
          <cell r="M68">
            <v>0.15395642953623279</v>
          </cell>
        </row>
        <row r="69">
          <cell r="B69">
            <v>8.9090265268041118E-4</v>
          </cell>
          <cell r="C69">
            <v>8.9110818425813018E-4</v>
          </cell>
          <cell r="D69">
            <v>8.9272661238154406E-4</v>
          </cell>
          <cell r="E69">
            <v>3.837859269010014E-2</v>
          </cell>
          <cell r="F69">
            <v>9.4465026650813078E-2</v>
          </cell>
          <cell r="G69">
            <v>8.0515145721952189E-2</v>
          </cell>
          <cell r="H69">
            <v>5.4229080396494156E-2</v>
          </cell>
          <cell r="I69">
            <v>7.8874590656950544E-2</v>
          </cell>
          <cell r="J69">
            <v>8.28273413286231E-2</v>
          </cell>
          <cell r="K69">
            <v>8.3455990843293401E-2</v>
          </cell>
          <cell r="L69">
            <v>7.1860759273617389E-2</v>
          </cell>
          <cell r="M69">
            <v>0.10318438552329537</v>
          </cell>
        </row>
        <row r="90">
          <cell r="B90">
            <v>2.0280839470408782</v>
          </cell>
          <cell r="C90">
            <v>1.8357604603164679</v>
          </cell>
          <cell r="D90">
            <v>1.8239700521874131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1.1839579011743562</v>
          </cell>
          <cell r="C91">
            <v>1.1839512395413618</v>
          </cell>
          <cell r="D91">
            <v>1.1839516647699246</v>
          </cell>
          <cell r="E91">
            <v>1.1839512496002489</v>
          </cell>
          <cell r="F91">
            <v>1.1839550966480898</v>
          </cell>
          <cell r="G91">
            <v>1.1839565431465671</v>
          </cell>
          <cell r="H91">
            <v>1.1839452487076432</v>
          </cell>
          <cell r="I91">
            <v>1.1839570422598951</v>
          </cell>
          <cell r="J91">
            <v>1.1839358265090059</v>
          </cell>
          <cell r="K91">
            <v>3.1635692057328759</v>
          </cell>
          <cell r="L91">
            <v>6.557439090473669</v>
          </cell>
          <cell r="M91">
            <v>9.7527551732768103</v>
          </cell>
        </row>
        <row r="92">
          <cell r="B92">
            <v>1.4500268907733451</v>
          </cell>
          <cell r="C92">
            <v>3.8018386374583373</v>
          </cell>
          <cell r="D92">
            <v>3.8013863088927176</v>
          </cell>
          <cell r="E92">
            <v>1.1502353255509343</v>
          </cell>
          <cell r="F92">
            <v>0.85616496537311326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0.21542921463000911</v>
          </cell>
          <cell r="C93">
            <v>0.21754551151852924</v>
          </cell>
          <cell r="D93">
            <v>6.1655835321521961E-2</v>
          </cell>
          <cell r="E93">
            <v>6.2159138613396218E-2</v>
          </cell>
          <cell r="F93">
            <v>6.8759080893906175E-4</v>
          </cell>
          <cell r="G93">
            <v>7.8145058847658305E-5</v>
          </cell>
          <cell r="H93">
            <v>3.6587574228326647E-4</v>
          </cell>
          <cell r="I93">
            <v>1.4667826042279663E-4</v>
          </cell>
          <cell r="J93">
            <v>1.7602050103261612E-5</v>
          </cell>
          <cell r="K93">
            <v>1.4660307654515879E-5</v>
          </cell>
          <cell r="L93">
            <v>1.6226236717967473E-5</v>
          </cell>
          <cell r="M93">
            <v>1.4289101472303311E-5</v>
          </cell>
        </row>
        <row r="94">
          <cell r="B94">
            <v>2.9002421617463749</v>
          </cell>
          <cell r="C94">
            <v>2.617467010001</v>
          </cell>
          <cell r="D94">
            <v>2.2441701147929987</v>
          </cell>
          <cell r="E94">
            <v>5.1503631648183106</v>
          </cell>
          <cell r="F94">
            <v>4.3166771154328112</v>
          </cell>
          <cell r="G94">
            <v>3.3401625531992014</v>
          </cell>
          <cell r="H94">
            <v>2.5845587491309723</v>
          </cell>
          <cell r="I94">
            <v>1.9999134113464614</v>
          </cell>
          <cell r="J94">
            <v>1.5474616265614582</v>
          </cell>
          <cell r="K94">
            <v>1.1974016519832227</v>
          </cell>
          <cell r="L94">
            <v>0.9265260420819964</v>
          </cell>
          <cell r="M94">
            <v>0.7169955463324772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8.3186073336840777E-5</v>
          </cell>
          <cell r="F95">
            <v>1.2874923643184637E-4</v>
          </cell>
          <cell r="G95">
            <v>1.2986204419222053E-4</v>
          </cell>
          <cell r="H95">
            <v>1.3358758980872636E-4</v>
          </cell>
          <cell r="I95">
            <v>1.4338989436600883E-4</v>
          </cell>
          <cell r="J95">
            <v>1.4408221795949927E-4</v>
          </cell>
          <cell r="K95">
            <v>1.5244554308071622E-4</v>
          </cell>
          <cell r="L95">
            <v>1.6054965579802798E-4</v>
          </cell>
          <cell r="M95">
            <v>3.5455037785532637E-4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3.8626385960686564E-4</v>
          </cell>
          <cell r="H96">
            <v>3.8731880892310715E-4</v>
          </cell>
          <cell r="I96">
            <v>3.9091635487254546E-4</v>
          </cell>
          <cell r="J96">
            <v>3.9182587965357144E-4</v>
          </cell>
          <cell r="K96">
            <v>4.0182349083667864E-4</v>
          </cell>
          <cell r="L96">
            <v>4.1131933278192869E-4</v>
          </cell>
          <cell r="M96">
            <v>7.0372268950972248E-4</v>
          </cell>
        </row>
        <row r="97">
          <cell r="B97">
            <v>0</v>
          </cell>
          <cell r="C97">
            <v>1.293384940748004</v>
          </cell>
          <cell r="D97">
            <v>1.332576119064117</v>
          </cell>
          <cell r="E97">
            <v>1.477692566125097</v>
          </cell>
          <cell r="F97">
            <v>1.9963291486260961</v>
          </cell>
          <cell r="G97">
            <v>2.0981624459924526</v>
          </cell>
          <cell r="H97">
            <v>2.205190066200899</v>
          </cell>
          <cell r="I97">
            <v>2.3185409502840497</v>
          </cell>
          <cell r="J97">
            <v>2.4368095632073361</v>
          </cell>
          <cell r="K97">
            <v>2.5612464526140961</v>
          </cell>
          <cell r="L97">
            <v>2.6919013309854809</v>
          </cell>
          <cell r="M97">
            <v>2.8304582107573113</v>
          </cell>
        </row>
      </sheetData>
      <sheetData sheetId="60">
        <row r="14">
          <cell r="B14">
            <v>3.0935586983854493</v>
          </cell>
          <cell r="C14">
            <v>3.0935585003790473</v>
          </cell>
          <cell r="D14">
            <v>2.8348818401252651</v>
          </cell>
          <cell r="E14">
            <v>2.7577516311744033</v>
          </cell>
          <cell r="F14">
            <v>2.36327087647707</v>
          </cell>
          <cell r="G14">
            <v>1.3534932252754142</v>
          </cell>
          <cell r="H14">
            <v>0.120558721922211</v>
          </cell>
          <cell r="I14">
            <v>0.120558721922211</v>
          </cell>
          <cell r="J14">
            <v>1.2827611957004745</v>
          </cell>
          <cell r="K14">
            <v>2.2935253445930366</v>
          </cell>
          <cell r="L14">
            <v>2.2974154895185754</v>
          </cell>
          <cell r="M14">
            <v>2.2985886898238483</v>
          </cell>
        </row>
        <row r="15">
          <cell r="B15">
            <v>7.3394300010600002</v>
          </cell>
          <cell r="C15">
            <v>7.3409657954584979</v>
          </cell>
          <cell r="D15">
            <v>7.3454585116848268</v>
          </cell>
          <cell r="E15">
            <v>7.4152527722865313</v>
          </cell>
          <cell r="F15">
            <v>7.4365071906308966</v>
          </cell>
          <cell r="G15">
            <v>7.4523067377698293</v>
          </cell>
          <cell r="H15">
            <v>7.5932453859093441</v>
          </cell>
          <cell r="I15">
            <v>7.6884366408725882</v>
          </cell>
          <cell r="J15">
            <v>7.688436834974687</v>
          </cell>
          <cell r="K15">
            <v>7.6884375685292872</v>
          </cell>
          <cell r="L15">
            <v>7.6884382005482284</v>
          </cell>
          <cell r="M15">
            <v>7.688445282530215</v>
          </cell>
        </row>
        <row r="16">
          <cell r="B16">
            <v>4.7247299999999992</v>
          </cell>
          <cell r="C16">
            <v>4.8073858684171764</v>
          </cell>
          <cell r="D16">
            <v>4.8590348376239856</v>
          </cell>
          <cell r="E16">
            <v>4.8803747251486573</v>
          </cell>
          <cell r="F16">
            <v>4.8878510861372506</v>
          </cell>
          <cell r="G16">
            <v>4.8878517338740473</v>
          </cell>
          <cell r="H16">
            <v>4.8878524431875601</v>
          </cell>
          <cell r="I16">
            <v>4.8878529299842537</v>
          </cell>
          <cell r="J16">
            <v>4.8878531360017758</v>
          </cell>
          <cell r="K16">
            <v>4.8878540389181246</v>
          </cell>
          <cell r="L16">
            <v>4.887854853759193</v>
          </cell>
          <cell r="M16">
            <v>4.8879029884933498</v>
          </cell>
        </row>
        <row r="17">
          <cell r="B17">
            <v>3.3394499999999998</v>
          </cell>
          <cell r="C17">
            <v>3.9712043712260789</v>
          </cell>
          <cell r="D17">
            <v>4.3596254251050288</v>
          </cell>
          <cell r="E17">
            <v>4.3596254251050288</v>
          </cell>
          <cell r="F17">
            <v>4.3596263566244655</v>
          </cell>
          <cell r="G17">
            <v>4.3596271570241454</v>
          </cell>
          <cell r="H17">
            <v>4.3596376310122391</v>
          </cell>
          <cell r="I17">
            <v>4.3596909071442917</v>
          </cell>
          <cell r="J17">
            <v>4.3596912001996335</v>
          </cell>
          <cell r="K17">
            <v>4.3597659146190955</v>
          </cell>
          <cell r="L17">
            <v>4.3597667728852763</v>
          </cell>
          <cell r="M17">
            <v>4.3600741404914887</v>
          </cell>
        </row>
        <row r="18">
          <cell r="B18">
            <v>2.1156394206134306E-2</v>
          </cell>
          <cell r="C18">
            <v>2.1090631599936821E-2</v>
          </cell>
          <cell r="D18">
            <v>1.2489781899844402E-2</v>
          </cell>
          <cell r="E18">
            <v>6.5317043173096417E-2</v>
          </cell>
          <cell r="F18">
            <v>7.5293701256287926E-2</v>
          </cell>
          <cell r="G18">
            <v>7.5308681874279831E-2</v>
          </cell>
          <cell r="H18">
            <v>7.9996287304718833E-2</v>
          </cell>
          <cell r="I18">
            <v>2.0573450234129403E-2</v>
          </cell>
          <cell r="J18">
            <v>2.0542462534741693E-2</v>
          </cell>
          <cell r="K18">
            <v>1.06099239345451E-2</v>
          </cell>
          <cell r="L18">
            <v>8.9706623688995228E-3</v>
          </cell>
          <cell r="M18">
            <v>9.5081066814292504E-3</v>
          </cell>
        </row>
        <row r="19">
          <cell r="B19">
            <v>0.27650482637459783</v>
          </cell>
          <cell r="C19">
            <v>0.27650313599786969</v>
          </cell>
          <cell r="D19">
            <v>0.27650361790382399</v>
          </cell>
          <cell r="E19">
            <v>0.27599243695572728</v>
          </cell>
          <cell r="F19">
            <v>0.37463565499730228</v>
          </cell>
          <cell r="G19">
            <v>0.35069620142173596</v>
          </cell>
          <cell r="H19">
            <v>0.27936091963889964</v>
          </cell>
          <cell r="I19">
            <v>0.26740128548067121</v>
          </cell>
          <cell r="J19">
            <v>0.24459009337754228</v>
          </cell>
          <cell r="K19">
            <v>0.19533862129694146</v>
          </cell>
          <cell r="L19">
            <v>0.18284450044155551</v>
          </cell>
          <cell r="M19">
            <v>0.18351509131644289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9.9681734897131197E-2</v>
          </cell>
          <cell r="H20">
            <v>0.22748058431236187</v>
          </cell>
          <cell r="I20">
            <v>0.2274807688751882</v>
          </cell>
          <cell r="J20">
            <v>0.19549963402005488</v>
          </cell>
          <cell r="K20">
            <v>0.1947728079737181</v>
          </cell>
          <cell r="L20">
            <v>0.1842875612730453</v>
          </cell>
          <cell r="M20">
            <v>0.16579189797573041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5.8679833006767399E-6</v>
          </cell>
          <cell r="H21">
            <v>7.0904647590950988E-6</v>
          </cell>
          <cell r="I21">
            <v>1.5391784346723098E-5</v>
          </cell>
          <cell r="J21">
            <v>3.0566889802092942E-4</v>
          </cell>
          <cell r="K21">
            <v>3.4602368563399629E-4</v>
          </cell>
          <cell r="L21">
            <v>4.5271484506300628E-4</v>
          </cell>
          <cell r="M21">
            <v>5.6385604789856777E-4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1.42169517105151E-4</v>
          </cell>
          <cell r="G22">
            <v>5.9192640628524709E-4</v>
          </cell>
          <cell r="H22">
            <v>1.4368103509165335E-2</v>
          </cell>
          <cell r="I22">
            <v>2.9199958348812904E-2</v>
          </cell>
          <cell r="J22">
            <v>2.9220945934907483E-2</v>
          </cell>
          <cell r="K22">
            <v>2.9083557763143874E-2</v>
          </cell>
          <cell r="L22">
            <v>2.8667821485078245E-2</v>
          </cell>
          <cell r="M22">
            <v>1.9384933473017684E-2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6.7582351949645803E-6</v>
          </cell>
          <cell r="I23">
            <v>1.4036115341339099E-5</v>
          </cell>
          <cell r="J23">
            <v>2.2153650301058778E-3</v>
          </cell>
          <cell r="K23">
            <v>4.0127982498299368E-3</v>
          </cell>
          <cell r="L23">
            <v>4.0128631512338251E-3</v>
          </cell>
          <cell r="M23">
            <v>4.0093321551918143E-3</v>
          </cell>
        </row>
        <row r="24">
          <cell r="B24">
            <v>4.5867423892282197E-2</v>
          </cell>
          <cell r="C24">
            <v>6.7039493114887105E-5</v>
          </cell>
          <cell r="D24">
            <v>6.7068975131798214E-5</v>
          </cell>
          <cell r="E24">
            <v>-1.8052231519349871E-7</v>
          </cell>
          <cell r="F24">
            <v>-1.7296211740928588E-7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2.9094985855402031E-3</v>
          </cell>
          <cell r="C25">
            <v>4.196210887399271E-5</v>
          </cell>
          <cell r="D25">
            <v>4.2717590642459002E-4</v>
          </cell>
          <cell r="E25">
            <v>1.7590383836771362E-4</v>
          </cell>
          <cell r="F25">
            <v>2.8311444888039303E-4</v>
          </cell>
          <cell r="G25">
            <v>6.6574475989325754E-2</v>
          </cell>
          <cell r="H25">
            <v>6.6434181673385523E-2</v>
          </cell>
          <cell r="I25">
            <v>6.6296983652861283E-2</v>
          </cell>
          <cell r="J25">
            <v>5.7529157904881431E-2</v>
          </cell>
          <cell r="K25">
            <v>5.7530664507970744E-2</v>
          </cell>
          <cell r="L25">
            <v>6.098279048157066E-2</v>
          </cell>
          <cell r="M25">
            <v>6.0968365716530748E-2</v>
          </cell>
        </row>
        <row r="26">
          <cell r="B26">
            <v>7.8399999999999997E-2</v>
          </cell>
          <cell r="C26">
            <v>7.2061631301382836E-2</v>
          </cell>
          <cell r="D26">
            <v>7.2060943649408918E-2</v>
          </cell>
          <cell r="E26">
            <v>7.0489804072524212E-2</v>
          </cell>
          <cell r="F26">
            <v>6.9927860574652292E-2</v>
          </cell>
          <cell r="G26">
            <v>5.2447361122606985E-2</v>
          </cell>
          <cell r="H26">
            <v>4.6529325833517036E-2</v>
          </cell>
          <cell r="I26">
            <v>3.6633506442087918E-2</v>
          </cell>
          <cell r="J26">
            <v>3.6633630920368393E-2</v>
          </cell>
          <cell r="K26">
            <v>3.6633936935037061E-2</v>
          </cell>
          <cell r="L26">
            <v>3.17775344455275E-2</v>
          </cell>
          <cell r="M26">
            <v>3.1692126240668014E-2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1.83059019309431E-2</v>
          </cell>
          <cell r="H27">
            <v>3.8590151664175829E-2</v>
          </cell>
          <cell r="I27">
            <v>3.9276037287929853E-2</v>
          </cell>
          <cell r="J27">
            <v>3.9275285492105821E-2</v>
          </cell>
          <cell r="K27">
            <v>3.9276496033647912E-2</v>
          </cell>
          <cell r="L27">
            <v>3.8888481458125228E-2</v>
          </cell>
          <cell r="M27">
            <v>3.8936204928496712E-2</v>
          </cell>
        </row>
        <row r="28">
          <cell r="B28">
            <v>1.6991762398391314E-3</v>
          </cell>
          <cell r="C28">
            <v>5.5518579034481881E-4</v>
          </cell>
          <cell r="D28">
            <v>4.9706091459334432E-4</v>
          </cell>
          <cell r="E28">
            <v>3.7735378491069241E-4</v>
          </cell>
          <cell r="F28">
            <v>3.5728205371623415E-4</v>
          </cell>
          <cell r="G28">
            <v>2.0610990006046464E-4</v>
          </cell>
          <cell r="H28">
            <v>1.551235024151932E-4</v>
          </cell>
          <cell r="I28">
            <v>1.6261162970558946E-4</v>
          </cell>
          <cell r="J28">
            <v>1.5637776901871736E-4</v>
          </cell>
          <cell r="K28">
            <v>1.8949840350788262E-4</v>
          </cell>
          <cell r="L28">
            <v>1.6187749238277403E-4</v>
          </cell>
          <cell r="M28">
            <v>2.8006077235477801E-4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1.8283197879877099E-2</v>
          </cell>
          <cell r="H30">
            <v>6.5018399616615166E-2</v>
          </cell>
          <cell r="I30">
            <v>8.0189785184243745E-2</v>
          </cell>
          <cell r="J30">
            <v>7.7766187229350817E-2</v>
          </cell>
          <cell r="K30">
            <v>7.5335830047059196E-2</v>
          </cell>
          <cell r="L30">
            <v>7.6327716732594947E-2</v>
          </cell>
          <cell r="M30">
            <v>7.6265925357285311E-2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3.8664891134222398E-5</v>
          </cell>
          <cell r="H31">
            <v>8.5184259742152966E-3</v>
          </cell>
          <cell r="I31">
            <v>1.758384857619243E-2</v>
          </cell>
          <cell r="J31">
            <v>2.4655522013718296E-2</v>
          </cell>
          <cell r="K31">
            <v>2.4658266314968768E-2</v>
          </cell>
          <cell r="L31">
            <v>2.7979362931080699E-2</v>
          </cell>
          <cell r="M31">
            <v>2.5977744256869689E-2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6.9440106163031455E-4</v>
          </cell>
          <cell r="I32">
            <v>6.9474167900898816E-4</v>
          </cell>
          <cell r="J32">
            <v>6.9475171892938582E-4</v>
          </cell>
          <cell r="K32">
            <v>6.9474220757387924E-4</v>
          </cell>
          <cell r="L32">
            <v>6.9507333645124484E-4</v>
          </cell>
          <cell r="M32">
            <v>6.9666513369755938E-4</v>
          </cell>
        </row>
        <row r="33">
          <cell r="B33">
            <v>8.7120000000000003E-2</v>
          </cell>
          <cell r="C33">
            <v>9.0660005381816955E-2</v>
          </cell>
          <cell r="D33">
            <v>8.3655922875745956E-2</v>
          </cell>
          <cell r="E33">
            <v>0.14812366338832772</v>
          </cell>
          <cell r="F33">
            <v>0.1570971176797108</v>
          </cell>
          <cell r="G33">
            <v>0.15711692520996923</v>
          </cell>
          <cell r="H33">
            <v>0.17515735632027099</v>
          </cell>
          <cell r="I33">
            <v>0.17518645031514199</v>
          </cell>
          <cell r="J33">
            <v>0.17544400009393701</v>
          </cell>
          <cell r="K33">
            <v>0.17544471424522201</v>
          </cell>
          <cell r="L33">
            <v>0.175446416127781</v>
          </cell>
          <cell r="M33">
            <v>0.17545174576874101</v>
          </cell>
        </row>
        <row r="34">
          <cell r="B34">
            <v>0</v>
          </cell>
          <cell r="C34">
            <v>0</v>
          </cell>
          <cell r="D34">
            <v>4.4924795629251703E-2</v>
          </cell>
          <cell r="E34">
            <v>9.4433718695341742E-2</v>
          </cell>
          <cell r="F34">
            <v>0.42388025543520641</v>
          </cell>
          <cell r="G34">
            <v>0.60239061491501622</v>
          </cell>
          <cell r="H34">
            <v>1.2452916073854883</v>
          </cell>
          <cell r="I34">
            <v>1.886094716412714</v>
          </cell>
          <cell r="J34">
            <v>1.6787279126617385</v>
          </cell>
          <cell r="K34">
            <v>1.3368302410800279</v>
          </cell>
          <cell r="L34">
            <v>0.65095861825438917</v>
          </cell>
          <cell r="M34">
            <v>4.8265511914450717E-3</v>
          </cell>
        </row>
        <row r="35">
          <cell r="B35">
            <v>1.1186210000000001</v>
          </cell>
          <cell r="C35">
            <v>1.6529270269247909</v>
          </cell>
          <cell r="D35">
            <v>3.5611853530309499</v>
          </cell>
          <cell r="E35">
            <v>3.4922919405898001</v>
          </cell>
          <cell r="F35">
            <v>4.8944851680963701</v>
          </cell>
          <cell r="G35">
            <v>5.1441538269459404</v>
          </cell>
          <cell r="H35">
            <v>5.4065575202425098</v>
          </cell>
          <cell r="I35">
            <v>5.6823465188293998</v>
          </cell>
          <cell r="J35">
            <v>5.9722034811760398</v>
          </cell>
          <cell r="K35">
            <v>6.2768461516163203</v>
          </cell>
          <cell r="L35">
            <v>6.5970290511925702</v>
          </cell>
          <cell r="M35">
            <v>6.9335445359524401</v>
          </cell>
        </row>
        <row r="36">
          <cell r="B36">
            <v>0.67885700000000004</v>
          </cell>
          <cell r="C36">
            <v>1.1559021754918908</v>
          </cell>
          <cell r="D36">
            <v>1.2893888929781188</v>
          </cell>
          <cell r="E36">
            <v>4.6800013022090114</v>
          </cell>
          <cell r="F36">
            <v>4.9187387128026003</v>
          </cell>
          <cell r="G36">
            <v>5.169644176184093</v>
          </cell>
          <cell r="H36">
            <v>5.4333481355440929</v>
          </cell>
          <cell r="I36">
            <v>5.7105042883102701</v>
          </cell>
          <cell r="J36">
            <v>6.0017979288016265</v>
          </cell>
          <cell r="K36">
            <v>6.3079509242501386</v>
          </cell>
          <cell r="L36">
            <v>6.6297216742119822</v>
          </cell>
          <cell r="M36">
            <v>6.9679287950127211</v>
          </cell>
        </row>
        <row r="37">
          <cell r="B37">
            <v>0.27424799999999999</v>
          </cell>
          <cell r="C37">
            <v>0.43894769051211679</v>
          </cell>
          <cell r="D37">
            <v>1.734902791901467</v>
          </cell>
          <cell r="E37">
            <v>3.3300013584213519</v>
          </cell>
          <cell r="F37">
            <v>3.5001725946828417</v>
          </cell>
          <cell r="G37">
            <v>3.6787170900051738</v>
          </cell>
          <cell r="H37">
            <v>3.86636910662456</v>
          </cell>
          <cell r="I37">
            <v>4.0635934773202607</v>
          </cell>
          <cell r="J37">
            <v>4.2708780372481296</v>
          </cell>
          <cell r="K37">
            <v>4.4887363636530697</v>
          </cell>
          <cell r="L37">
            <v>4.7177082677893303</v>
          </cell>
          <cell r="M37">
            <v>4.9583633131786797</v>
          </cell>
        </row>
        <row r="38">
          <cell r="B38">
            <v>0.90292899999999998</v>
          </cell>
          <cell r="C38">
            <v>1.1231012734976555</v>
          </cell>
          <cell r="D38">
            <v>1.967006665435906</v>
          </cell>
          <cell r="E38">
            <v>1.8824520698413072</v>
          </cell>
          <cell r="F38">
            <v>5.6552986009798083</v>
          </cell>
          <cell r="G38">
            <v>5.9437790507082324</v>
          </cell>
          <cell r="H38">
            <v>6.2469721694245104</v>
          </cell>
          <cell r="I38">
            <v>6.56563089413038</v>
          </cell>
          <cell r="J38">
            <v>6.9005443413396996</v>
          </cell>
          <cell r="K38">
            <v>7.2525419691683997</v>
          </cell>
          <cell r="L38">
            <v>7.6224952128602004</v>
          </cell>
          <cell r="M38">
            <v>8.0113223676530705</v>
          </cell>
        </row>
        <row r="39">
          <cell r="B39">
            <v>2.6879346678460807E-2</v>
          </cell>
          <cell r="C39">
            <v>1.9880542051071773E-2</v>
          </cell>
          <cell r="D39">
            <v>1.2646819516146213E-2</v>
          </cell>
          <cell r="E39">
            <v>1.4312594539452401E-2</v>
          </cell>
          <cell r="F39">
            <v>3.916853278778866E-2</v>
          </cell>
          <cell r="G39">
            <v>6.6074338834272286E-2</v>
          </cell>
          <cell r="H39">
            <v>6.2753941484391396E-2</v>
          </cell>
          <cell r="I39">
            <v>6.0509058810532854E-2</v>
          </cell>
          <cell r="J39">
            <v>6.0560437809289852E-2</v>
          </cell>
          <cell r="K39">
            <v>3.3345909379214507E-2</v>
          </cell>
          <cell r="L39">
            <v>5.2911260453741227E-2</v>
          </cell>
          <cell r="M39">
            <v>5.2722347963414976E-2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4.9571450642128801E-4</v>
          </cell>
          <cell r="H40">
            <v>1.6635532696320617E-2</v>
          </cell>
          <cell r="I40">
            <v>1.9991308311370654E-2</v>
          </cell>
          <cell r="J40">
            <v>1.9927700936473659E-2</v>
          </cell>
          <cell r="K40">
            <v>1.9503139864403968E-2</v>
          </cell>
          <cell r="L40">
            <v>1.7644147724888353E-2</v>
          </cell>
          <cell r="M40">
            <v>1.7655527636322586E-2</v>
          </cell>
        </row>
        <row r="41">
          <cell r="B41">
            <v>8.3051385544163307E-3</v>
          </cell>
          <cell r="C41">
            <v>2.2239323269446987E-2</v>
          </cell>
          <cell r="D41">
            <v>2.2238553373760891E-2</v>
          </cell>
          <cell r="E41">
            <v>2.2238310801229427E-2</v>
          </cell>
          <cell r="F41">
            <v>1.0923874352992387E-2</v>
          </cell>
          <cell r="G41">
            <v>0</v>
          </cell>
          <cell r="H41">
            <v>0</v>
          </cell>
          <cell r="I41">
            <v>0</v>
          </cell>
          <cell r="J41">
            <v>8.0840730027093304E-4</v>
          </cell>
          <cell r="K41">
            <v>8.2061705977106651E-4</v>
          </cell>
          <cell r="L41">
            <v>2.6530142346198559E-2</v>
          </cell>
          <cell r="M41">
            <v>2.6002808089888946E-2</v>
          </cell>
        </row>
        <row r="42">
          <cell r="B42">
            <v>6.4264612175765606E-3</v>
          </cell>
          <cell r="C42">
            <v>9.1976505422263904E-3</v>
          </cell>
          <cell r="D42">
            <v>4.1897461443576055E-2</v>
          </cell>
          <cell r="E42">
            <v>6.0400537905702108E-2</v>
          </cell>
          <cell r="F42">
            <v>7.9074269593467028E-2</v>
          </cell>
          <cell r="G42">
            <v>4.5844523990867948E-2</v>
          </cell>
          <cell r="H42">
            <v>1.5360911341480432E-2</v>
          </cell>
          <cell r="I42">
            <v>8.3960835298327362E-5</v>
          </cell>
          <cell r="J42">
            <v>8.2921096936649518E-5</v>
          </cell>
          <cell r="K42">
            <v>8.4987779955887952E-5</v>
          </cell>
          <cell r="L42">
            <v>7.9254099077633857E-5</v>
          </cell>
          <cell r="M42">
            <v>9.9172480624814814E-5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9.0797529959221995E-2</v>
          </cell>
          <cell r="H43">
            <v>0.14804853209801699</v>
          </cell>
          <cell r="I43">
            <v>0.182040267140824</v>
          </cell>
          <cell r="J43">
            <v>0.17789159271209501</v>
          </cell>
          <cell r="K43">
            <v>0.18287268868947201</v>
          </cell>
          <cell r="L43">
            <v>0.17014038094089301</v>
          </cell>
          <cell r="M43">
            <v>0.16949305810305201</v>
          </cell>
        </row>
        <row r="44">
          <cell r="B44">
            <v>4.861932431175299E-2</v>
          </cell>
          <cell r="C44">
            <v>1.3699044906892062E-2</v>
          </cell>
          <cell r="D44">
            <v>1.3699376121594539E-2</v>
          </cell>
          <cell r="E44">
            <v>1.3545879251518001E-2</v>
          </cell>
          <cell r="F44">
            <v>1.3392787904518077E-2</v>
          </cell>
          <cell r="G44">
            <v>1.2588506635426776E-2</v>
          </cell>
          <cell r="H44">
            <v>6.0740684198160033E-5</v>
          </cell>
          <cell r="I44">
            <v>5.774248676736031E-5</v>
          </cell>
          <cell r="J44">
            <v>5.615084167149946E-5</v>
          </cell>
          <cell r="K44">
            <v>5.6391985566019674E-5</v>
          </cell>
          <cell r="L44">
            <v>4.1011340594249938E-5</v>
          </cell>
          <cell r="M44">
            <v>4.6170247122469007E-5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1.69010887083579E-3</v>
          </cell>
          <cell r="H45">
            <v>3.3168071643442161E-2</v>
          </cell>
          <cell r="I45">
            <v>3.4492491954594195E-2</v>
          </cell>
          <cell r="J45">
            <v>3.4492554117594242E-2</v>
          </cell>
          <cell r="K45">
            <v>3.4492918595997228E-2</v>
          </cell>
          <cell r="L45">
            <v>3.4229753554763813E-2</v>
          </cell>
          <cell r="M45">
            <v>3.9034949151821936E-2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2.5173733437411502E-4</v>
          </cell>
          <cell r="F46">
            <v>3.7711618776117159E-2</v>
          </cell>
          <cell r="G46">
            <v>0.11953799524152951</v>
          </cell>
          <cell r="H46">
            <v>0.17275640809015541</v>
          </cell>
          <cell r="I46">
            <v>0.17607479807967333</v>
          </cell>
          <cell r="J46">
            <v>0.16112807788537925</v>
          </cell>
          <cell r="K46">
            <v>0.16113234118113007</v>
          </cell>
          <cell r="L46">
            <v>0.16113057862737193</v>
          </cell>
          <cell r="M46">
            <v>0.16115295284503367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5.9462209151378902E-5</v>
          </cell>
          <cell r="F47">
            <v>1.0931411337507425E-4</v>
          </cell>
          <cell r="G47">
            <v>2.2752712274711322E-4</v>
          </cell>
          <cell r="H47">
            <v>1.8217506588331261E-4</v>
          </cell>
          <cell r="I47">
            <v>2.0925410545259395E-4</v>
          </cell>
          <cell r="J47">
            <v>1.6950149927865628E-4</v>
          </cell>
          <cell r="K47">
            <v>2.3896005854470563E-4</v>
          </cell>
          <cell r="L47">
            <v>1.860348458924505E-4</v>
          </cell>
          <cell r="M47">
            <v>2.5523177684259662E-4</v>
          </cell>
        </row>
        <row r="48">
          <cell r="B48">
            <v>4.1062625689935583E-3</v>
          </cell>
          <cell r="C48">
            <v>7.0216750607197324E-4</v>
          </cell>
          <cell r="D48">
            <v>7.0053351532920144E-4</v>
          </cell>
          <cell r="E48">
            <v>6.7221931833873032E-4</v>
          </cell>
          <cell r="F48">
            <v>5.1483860480446941E-4</v>
          </cell>
          <cell r="G48">
            <v>2.25569037337476E-4</v>
          </cell>
          <cell r="H48">
            <v>0</v>
          </cell>
          <cell r="I48">
            <v>0</v>
          </cell>
          <cell r="J48">
            <v>1.7603350536983349E-4</v>
          </cell>
          <cell r="K48">
            <v>2.6346957134008538E-4</v>
          </cell>
          <cell r="L48">
            <v>3.9967921666477814E-4</v>
          </cell>
          <cell r="M48">
            <v>5.0471628989469755E-4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8.3961036157376292E-5</v>
          </cell>
          <cell r="K49">
            <v>1.3938224918407402E-4</v>
          </cell>
          <cell r="L49">
            <v>1.3987397088150656E-4</v>
          </cell>
          <cell r="M49">
            <v>2.8524199683216541E-4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5.1490036902357604E-5</v>
          </cell>
          <cell r="F50">
            <v>8.2418081525454176E-5</v>
          </cell>
          <cell r="G50">
            <v>3.2539973638123559E-4</v>
          </cell>
          <cell r="H50">
            <v>4.2448267881958307E-4</v>
          </cell>
          <cell r="I50">
            <v>5.5918767925079672E-4</v>
          </cell>
          <cell r="J50">
            <v>3.3131291519852737E-4</v>
          </cell>
          <cell r="K50">
            <v>2.6481763414442554E-4</v>
          </cell>
          <cell r="L50">
            <v>2.865042180144931E-4</v>
          </cell>
          <cell r="M50">
            <v>3.7225380692517307E-4</v>
          </cell>
        </row>
        <row r="51">
          <cell r="B51">
            <v>8.3849864215966314E-3</v>
          </cell>
          <cell r="C51">
            <v>9.0002613278445005E-3</v>
          </cell>
          <cell r="D51">
            <v>9.0000807178084816E-3</v>
          </cell>
          <cell r="E51">
            <v>8.9998101842870149E-3</v>
          </cell>
          <cell r="F51">
            <v>8.9946079063121919E-3</v>
          </cell>
          <cell r="G51">
            <v>3.8594189494572375E-3</v>
          </cell>
          <cell r="H51">
            <v>0</v>
          </cell>
          <cell r="I51">
            <v>0</v>
          </cell>
          <cell r="J51">
            <v>2.067612752095391E-4</v>
          </cell>
          <cell r="K51">
            <v>4.702167754869594E-4</v>
          </cell>
          <cell r="L51">
            <v>4.7076819750672326E-4</v>
          </cell>
          <cell r="M51">
            <v>7.2077937236841279E-3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2.11070889379678E-4</v>
          </cell>
          <cell r="K52">
            <v>3.6668628414162323E-4</v>
          </cell>
          <cell r="L52">
            <v>3.676026157012875E-4</v>
          </cell>
          <cell r="M52">
            <v>7.509216824507399E-4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7.001254803746409E-5</v>
          </cell>
          <cell r="F53">
            <v>1.4915505491579648E-4</v>
          </cell>
          <cell r="G53">
            <v>1.1837175642113777E-2</v>
          </cell>
          <cell r="H53">
            <v>1.4692355257486757E-2</v>
          </cell>
          <cell r="I53">
            <v>1.4877148437132514E-2</v>
          </cell>
          <cell r="J53">
            <v>1.4333879114534933E-2</v>
          </cell>
          <cell r="K53">
            <v>1.4089061219048855E-2</v>
          </cell>
          <cell r="L53">
            <v>1.4135094454416413E-2</v>
          </cell>
          <cell r="M53">
            <v>8.9982891910918485E-3</v>
          </cell>
        </row>
        <row r="54">
          <cell r="B54">
            <v>7.3512556878626692E-2</v>
          </cell>
          <cell r="C54">
            <v>8.474544473278757E-2</v>
          </cell>
          <cell r="D54">
            <v>8.476436186620577E-2</v>
          </cell>
          <cell r="E54">
            <v>8.4764687604401243E-2</v>
          </cell>
          <cell r="F54">
            <v>0.12533234734578391</v>
          </cell>
          <cell r="G54">
            <v>0.12534099924558936</v>
          </cell>
          <cell r="H54">
            <v>0.29361879472293989</v>
          </cell>
          <cell r="I54">
            <v>0.29367420365237784</v>
          </cell>
          <cell r="J54">
            <v>0.31606356616653364</v>
          </cell>
          <cell r="K54">
            <v>0.39457378819017092</v>
          </cell>
          <cell r="L54">
            <v>0.4193754745009744</v>
          </cell>
          <cell r="M54">
            <v>0.41994034347098269</v>
          </cell>
        </row>
        <row r="55">
          <cell r="B55">
            <v>6.5199676964871167E-2</v>
          </cell>
          <cell r="C55">
            <v>0.1022831113229912</v>
          </cell>
          <cell r="D55">
            <v>0.10228204503057865</v>
          </cell>
          <cell r="E55">
            <v>0.10062885191665198</v>
          </cell>
          <cell r="F55">
            <v>9.1669359195595851E-2</v>
          </cell>
          <cell r="G55">
            <v>5.5094615252908534E-2</v>
          </cell>
          <cell r="H55">
            <v>0</v>
          </cell>
          <cell r="I55">
            <v>0</v>
          </cell>
          <cell r="J55">
            <v>2.12681863642863E-4</v>
          </cell>
          <cell r="K55">
            <v>2.1878484693804717E-4</v>
          </cell>
          <cell r="L55">
            <v>2.1909491715250989E-4</v>
          </cell>
          <cell r="M55">
            <v>4.8625965272838632E-4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6.67365903221347E-5</v>
          </cell>
          <cell r="F56">
            <v>8.8633765227840976E-5</v>
          </cell>
          <cell r="G56">
            <v>3.6760907056900092E-4</v>
          </cell>
          <cell r="H56">
            <v>3.214935953893838E-4</v>
          </cell>
          <cell r="I56">
            <v>3.0195338653246379E-4</v>
          </cell>
          <cell r="J56">
            <v>2.9889077170417881E-4</v>
          </cell>
          <cell r="K56">
            <v>2.4840651405069362E-4</v>
          </cell>
          <cell r="L56">
            <v>1.7904730457874051E-4</v>
          </cell>
          <cell r="M56">
            <v>3.5152141728096796E-4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7.3497694828915193E-5</v>
          </cell>
          <cell r="F57">
            <v>1.7186969455017842E-4</v>
          </cell>
          <cell r="G57">
            <v>1.028716493495176E-3</v>
          </cell>
          <cell r="H57">
            <v>2.8733950084068862E-3</v>
          </cell>
          <cell r="I57">
            <v>4.4041877000697248E-3</v>
          </cell>
          <cell r="J57">
            <v>3.4116542721761033E-3</v>
          </cell>
          <cell r="K57">
            <v>1.6293454583056041E-3</v>
          </cell>
          <cell r="L57">
            <v>5.8699987148807837E-4</v>
          </cell>
          <cell r="M57">
            <v>1.7015195862405505E-3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1.1882168195722599E-4</v>
          </cell>
          <cell r="K58">
            <v>2.0189565706976931E-4</v>
          </cell>
          <cell r="L58">
            <v>1.6771601713381272E-4</v>
          </cell>
          <cell r="M58">
            <v>3.7080029429056204E-4</v>
          </cell>
        </row>
        <row r="63">
          <cell r="B63">
            <v>0.1</v>
          </cell>
          <cell r="C63">
            <v>9.9998070670427194E-2</v>
          </cell>
          <cell r="D63">
            <v>9.9997922094808941E-2</v>
          </cell>
          <cell r="E63">
            <v>9.9997854479875803E-2</v>
          </cell>
          <cell r="F63">
            <v>9.9998276811354467E-2</v>
          </cell>
          <cell r="G63">
            <v>9.9998468719681738E-2</v>
          </cell>
          <cell r="H63">
            <v>9.9998464791288794E-2</v>
          </cell>
          <cell r="I63">
            <v>9.9998055499611008E-2</v>
          </cell>
          <cell r="J63">
            <v>9.9997822959606478E-2</v>
          </cell>
          <cell r="K63">
            <v>9.9997489235195261E-2</v>
          </cell>
          <cell r="L63">
            <v>9.9997513377116612E-2</v>
          </cell>
          <cell r="M63">
            <v>9.9997830699146834E-2</v>
          </cell>
        </row>
        <row r="64">
          <cell r="B64">
            <v>4.6653471143875399E-4</v>
          </cell>
          <cell r="C64">
            <v>4.6708527414823564E-4</v>
          </cell>
          <cell r="D64">
            <v>4.6906478592970157E-4</v>
          </cell>
          <cell r="E64">
            <v>4.5268811995872641E-4</v>
          </cell>
          <cell r="F64">
            <v>0.26469866704202649</v>
          </cell>
          <cell r="G64">
            <v>0.48564909684576962</v>
          </cell>
          <cell r="H64">
            <v>0.48568003719550074</v>
          </cell>
          <cell r="I64">
            <v>0.48568931590905334</v>
          </cell>
          <cell r="J64">
            <v>0.48569156966346805</v>
          </cell>
          <cell r="K64">
            <v>0.485702704738735</v>
          </cell>
          <cell r="L64">
            <v>0.48571252105526291</v>
          </cell>
          <cell r="M64">
            <v>0.48596340785816972</v>
          </cell>
        </row>
        <row r="65">
          <cell r="B65">
            <v>3.4501484062024701E-4</v>
          </cell>
          <cell r="C65">
            <v>3.4542537415771003E-4</v>
          </cell>
          <cell r="D65">
            <v>3.4702669148286343E-4</v>
          </cell>
          <cell r="E65">
            <v>3.4544688858417088E-4</v>
          </cell>
          <cell r="F65">
            <v>4.5271408608253249E-3</v>
          </cell>
          <cell r="G65">
            <v>1.4146974493117257E-2</v>
          </cell>
          <cell r="H65">
            <v>0.320641859032259</v>
          </cell>
          <cell r="I65">
            <v>0.50516020482039992</v>
          </cell>
          <cell r="J65">
            <v>0.46841873262535633</v>
          </cell>
          <cell r="K65">
            <v>0.3393869741713082</v>
          </cell>
          <cell r="L65">
            <v>0.37354439385619742</v>
          </cell>
          <cell r="M65">
            <v>0.39241853206498312</v>
          </cell>
        </row>
        <row r="66">
          <cell r="B66">
            <v>3.2829441393650077E-4</v>
          </cell>
          <cell r="C66">
            <v>3.2865536390128792E-4</v>
          </cell>
          <cell r="D66">
            <v>3.2968920993091107E-4</v>
          </cell>
          <cell r="E66">
            <v>4.6246655151837561E-2</v>
          </cell>
          <cell r="F66">
            <v>9.4554162557804883E-2</v>
          </cell>
          <cell r="G66">
            <v>0.1264745126777253</v>
          </cell>
          <cell r="H66">
            <v>0.15397260184534195</v>
          </cell>
          <cell r="I66">
            <v>0.15151922000108489</v>
          </cell>
          <cell r="J66">
            <v>0.16680354624276827</v>
          </cell>
          <cell r="K66">
            <v>0.16506110042720151</v>
          </cell>
          <cell r="L66">
            <v>0.19687986235137322</v>
          </cell>
          <cell r="M66">
            <v>0.16659538633251345</v>
          </cell>
        </row>
        <row r="67">
          <cell r="B67">
            <v>6.5671295291701217E-4</v>
          </cell>
          <cell r="C67">
            <v>6.5743315333591907E-4</v>
          </cell>
          <cell r="D67">
            <v>6.5940184689187932E-4</v>
          </cell>
          <cell r="E67">
            <v>3.1260560515427679E-2</v>
          </cell>
          <cell r="F67">
            <v>3.1847700820823083E-2</v>
          </cell>
          <cell r="G67">
            <v>2.3407770237368807E-2</v>
          </cell>
          <cell r="H67">
            <v>3.0390936467457455E-2</v>
          </cell>
          <cell r="I67">
            <v>3.6715908464761422E-2</v>
          </cell>
          <cell r="J67">
            <v>3.2270300052556468E-2</v>
          </cell>
          <cell r="K67">
            <v>4.592423472200563E-2</v>
          </cell>
          <cell r="L67">
            <v>3.9649331898220244E-2</v>
          </cell>
          <cell r="M67">
            <v>5.6918199412010179E-2</v>
          </cell>
        </row>
        <row r="68">
          <cell r="B68">
            <v>6.5659437265650693E-4</v>
          </cell>
          <cell r="C68">
            <v>6.5730968085738123E-4</v>
          </cell>
          <cell r="D68">
            <v>6.5929788464958675E-4</v>
          </cell>
          <cell r="E68">
            <v>4.1712315865257393E-2</v>
          </cell>
          <cell r="F68">
            <v>4.5998866688758931E-2</v>
          </cell>
          <cell r="G68">
            <v>4.2782815880725709E-2</v>
          </cell>
          <cell r="H68">
            <v>3.4764806652399532E-2</v>
          </cell>
          <cell r="I68">
            <v>4.3331159852436546E-2</v>
          </cell>
          <cell r="J68">
            <v>4.4186052479124452E-2</v>
          </cell>
          <cell r="K68">
            <v>4.618687553917647E-2</v>
          </cell>
          <cell r="L68">
            <v>3.9633890632627858E-2</v>
          </cell>
          <cell r="M68">
            <v>5.7021651594765001E-2</v>
          </cell>
        </row>
        <row r="69">
          <cell r="B69">
            <v>3.2951110727587866E-4</v>
          </cell>
          <cell r="C69">
            <v>3.2987151269351647E-4</v>
          </cell>
          <cell r="D69">
            <v>3.3090446182290417E-4</v>
          </cell>
          <cell r="E69">
            <v>2.473913909633068E-2</v>
          </cell>
          <cell r="F69">
            <v>3.6701937822600138E-2</v>
          </cell>
          <cell r="G69">
            <v>3.2494525275414042E-2</v>
          </cell>
          <cell r="H69">
            <v>2.3133603498379767E-2</v>
          </cell>
          <cell r="I69">
            <v>2.9250697858207324E-2</v>
          </cell>
          <cell r="J69">
            <v>3.0680858936687254E-2</v>
          </cell>
          <cell r="K69">
            <v>3.0909654433072201E-2</v>
          </cell>
          <cell r="L69">
            <v>2.6615869219336803E-2</v>
          </cell>
          <cell r="M69">
            <v>3.8216040760331381E-2</v>
          </cell>
        </row>
      </sheetData>
      <sheetData sheetId="61">
        <row r="14">
          <cell r="B14">
            <v>0</v>
          </cell>
          <cell r="C14">
            <v>1.2329345878715801</v>
          </cell>
          <cell r="D14">
            <v>1.00977770310407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0.89840663615856797</v>
          </cell>
          <cell r="J14">
            <v>1.3951187084344678</v>
          </cell>
          <cell r="K14">
            <v>3.3466006231285782E-3</v>
          </cell>
          <cell r="L14">
            <v>1.7167446076843452E-3</v>
          </cell>
          <cell r="M14">
            <v>0</v>
          </cell>
        </row>
        <row r="15">
          <cell r="B15">
            <v>0</v>
          </cell>
          <cell r="C15">
            <v>1.5357943984978129E-3</v>
          </cell>
          <cell r="D15">
            <v>2.073529475552199E-2</v>
          </cell>
          <cell r="E15">
            <v>9.06054091290142E-2</v>
          </cell>
          <cell r="F15">
            <v>0.15603810815478522</v>
          </cell>
          <cell r="G15">
            <v>8.0091961831973174E-2</v>
          </cell>
          <cell r="H15">
            <v>2.5171403890500473E-7</v>
          </cell>
          <cell r="I15">
            <v>5.749581066176458E-7</v>
          </cell>
          <cell r="J15">
            <v>5.8582449608687476E-7</v>
          </cell>
          <cell r="K15">
            <v>7.0145945206871844E-6</v>
          </cell>
          <cell r="L15">
            <v>2.03972562948546E-7</v>
          </cell>
          <cell r="M15">
            <v>8.2136697106878302E-8</v>
          </cell>
        </row>
        <row r="16">
          <cell r="B16">
            <v>0</v>
          </cell>
          <cell r="C16">
            <v>3.2130241269561405E-4</v>
          </cell>
          <cell r="D16">
            <v>2.5029006999317278E-2</v>
          </cell>
          <cell r="E16">
            <v>5.8378193636225055E-4</v>
          </cell>
          <cell r="F16">
            <v>6.7129357208534548E-5</v>
          </cell>
          <cell r="G16">
            <v>6.1886934723057401E-7</v>
          </cell>
          <cell r="H16">
            <v>7.3494459443249855E-7</v>
          </cell>
          <cell r="I16">
            <v>4.112615666777017E-7</v>
          </cell>
          <cell r="J16">
            <v>2.6005565654938751E-7</v>
          </cell>
          <cell r="K16">
            <v>1.0074822617366061E-6</v>
          </cell>
          <cell r="L16">
            <v>1.5464617847371929E-6</v>
          </cell>
          <cell r="M16">
            <v>4.7188712556025824E-5</v>
          </cell>
        </row>
        <row r="17">
          <cell r="B17">
            <v>0</v>
          </cell>
          <cell r="C17">
            <v>1.7542510502901101E-4</v>
          </cell>
          <cell r="D17">
            <v>6.7762706394237805E-7</v>
          </cell>
          <cell r="E17">
            <v>1.0542920525484199E-6</v>
          </cell>
          <cell r="F17">
            <v>7.4123950026824996E-7</v>
          </cell>
          <cell r="G17">
            <v>6.3008880645959304E-5</v>
          </cell>
          <cell r="H17">
            <v>3.4625953044760299E-7</v>
          </cell>
          <cell r="I17">
            <v>7.4388967242263395E-5</v>
          </cell>
          <cell r="J17">
            <v>1.1305142119372199E-6</v>
          </cell>
          <cell r="K17">
            <v>3.0736760621286697E-4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4.5405631352229001E-6</v>
          </cell>
          <cell r="D18">
            <v>6.7823262534638196E-4</v>
          </cell>
          <cell r="E18">
            <v>5.7636358909900702E-2</v>
          </cell>
          <cell r="F18">
            <v>9.9785881487272302E-3</v>
          </cell>
          <cell r="G18">
            <v>1.83896470950097E-5</v>
          </cell>
          <cell r="H18">
            <v>1.04498454412773E-2</v>
          </cell>
          <cell r="I18">
            <v>1.7239939640208898E-5</v>
          </cell>
          <cell r="J18">
            <v>8.4854787310005301E-5</v>
          </cell>
          <cell r="K18">
            <v>4.7901203630307001E-5</v>
          </cell>
          <cell r="L18">
            <v>1.53888466619881E-5</v>
          </cell>
          <cell r="M18">
            <v>9.3516208435934604E-3</v>
          </cell>
        </row>
        <row r="19">
          <cell r="B19">
            <v>0</v>
          </cell>
          <cell r="C19">
            <v>1.6924985173215699E-7</v>
          </cell>
          <cell r="D19">
            <v>1.1656460497539499E-6</v>
          </cell>
          <cell r="E19">
            <v>6.7314537555871398E-2</v>
          </cell>
          <cell r="F19">
            <v>0.186420904994655</v>
          </cell>
          <cell r="G19">
            <v>1.2076334793711799E-5</v>
          </cell>
          <cell r="H19">
            <v>4.6172473111252599E-6</v>
          </cell>
          <cell r="I19">
            <v>8.90071448473468E-3</v>
          </cell>
          <cell r="J19">
            <v>3.6733476231166001E-7</v>
          </cell>
          <cell r="K19">
            <v>1.39352750256515E-6</v>
          </cell>
          <cell r="L19">
            <v>0.14090926673329701</v>
          </cell>
          <cell r="M19">
            <v>3.3699783055016502E-2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9.9681734897131197E-2</v>
          </cell>
          <cell r="H20">
            <v>0.12779888756666899</v>
          </cell>
          <cell r="I20">
            <v>2.34889274297751E-7</v>
          </cell>
          <cell r="J20">
            <v>4.5991844574604602E-8</v>
          </cell>
          <cell r="K20">
            <v>3.46520369884465E-7</v>
          </cell>
          <cell r="L20">
            <v>6.0855021579577201E-7</v>
          </cell>
          <cell r="M20">
            <v>3.7993229157743599E-2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1.52316286642191E-5</v>
          </cell>
          <cell r="H21">
            <v>1.55721555234712E-5</v>
          </cell>
          <cell r="I21">
            <v>2.40878366414487E-4</v>
          </cell>
          <cell r="J21">
            <v>9.0996777795921698E-5</v>
          </cell>
          <cell r="K21">
            <v>2.8837670197739202E-6</v>
          </cell>
          <cell r="L21">
            <v>2.2542239262090101E-4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5.9036114560465298E-4</v>
          </cell>
          <cell r="G22">
            <v>6.1193291754929101E-6</v>
          </cell>
          <cell r="H22">
            <v>2.86066620375027E-2</v>
          </cell>
          <cell r="I22">
            <v>1.6937935478714499E-5</v>
          </cell>
          <cell r="J22">
            <v>1.5750014734999099E-5</v>
          </cell>
          <cell r="K22">
            <v>1.67402394276644E-5</v>
          </cell>
          <cell r="L22">
            <v>4.36918932584462E-5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1.4036115341339099E-5</v>
          </cell>
          <cell r="I23">
            <v>0</v>
          </cell>
          <cell r="J23">
            <v>4.0012508844173697E-3</v>
          </cell>
          <cell r="K23">
            <v>8.0697866257260301E-7</v>
          </cell>
          <cell r="L23">
            <v>4.5378928442646098E-6</v>
          </cell>
          <cell r="M23">
            <v>0</v>
          </cell>
        </row>
        <row r="24">
          <cell r="B24">
            <v>0</v>
          </cell>
          <cell r="C24">
            <v>1.3893373280095099E-7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1.08515767389809E-7</v>
          </cell>
          <cell r="D25">
            <v>3.8540324608899899E-4</v>
          </cell>
          <cell r="E25">
            <v>5.3103956572752595E-7</v>
          </cell>
          <cell r="F25">
            <v>1.07833115761767E-4</v>
          </cell>
          <cell r="G25">
            <v>6.62923528767939E-2</v>
          </cell>
          <cell r="H25">
            <v>3.5267438891003301E-6</v>
          </cell>
          <cell r="I25">
            <v>2.8479176673676802E-6</v>
          </cell>
          <cell r="J25">
            <v>1.7603883958787401E-5</v>
          </cell>
          <cell r="K25">
            <v>5.75080089835504E-2</v>
          </cell>
          <cell r="L25">
            <v>3.4554400049975902E-3</v>
          </cell>
          <cell r="M25">
            <v>2.1294705757980001E-6</v>
          </cell>
        </row>
        <row r="26">
          <cell r="B26">
            <v>0</v>
          </cell>
          <cell r="C26">
            <v>1.0920955787682501E-7</v>
          </cell>
          <cell r="D26">
            <v>1.55575866986505E-7</v>
          </cell>
          <cell r="E26">
            <v>4.06017903839886E-7</v>
          </cell>
          <cell r="F26">
            <v>5.6615813126425704E-3</v>
          </cell>
          <cell r="G26">
            <v>1.3232105638797799E-3</v>
          </cell>
          <cell r="H26">
            <v>6.1101905498580504E-7</v>
          </cell>
          <cell r="I26">
            <v>2.9648169117332E-2</v>
          </cell>
          <cell r="J26">
            <v>5.0703123083335598E-7</v>
          </cell>
          <cell r="K26">
            <v>1.16450537682022E-6</v>
          </cell>
          <cell r="L26">
            <v>9.4581292056128598E-6</v>
          </cell>
          <cell r="M26">
            <v>2.03317643254059E-3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1.83059019309431E-2</v>
          </cell>
          <cell r="H27">
            <v>2.0284297127658699E-2</v>
          </cell>
          <cell r="I27">
            <v>6.8592055549512897E-4</v>
          </cell>
          <cell r="J27">
            <v>2.43492503381114E-7</v>
          </cell>
          <cell r="K27">
            <v>1.4661705559150099E-6</v>
          </cell>
          <cell r="L27">
            <v>2.4779649544337599E-3</v>
          </cell>
          <cell r="M27">
            <v>1.5487365476320901E-2</v>
          </cell>
        </row>
        <row r="28">
          <cell r="B28">
            <v>0</v>
          </cell>
          <cell r="C28">
            <v>1.6486055682183601E-6</v>
          </cell>
          <cell r="D28">
            <v>1.24297498690674E-6</v>
          </cell>
          <cell r="E28">
            <v>2.0992100295684599E-6</v>
          </cell>
          <cell r="F28">
            <v>7.9278677173702792E-6</v>
          </cell>
          <cell r="G28">
            <v>6.9747983994309802E-5</v>
          </cell>
          <cell r="H28">
            <v>7.7746761361721306E-5</v>
          </cell>
          <cell r="I28">
            <v>9.8477473407744896E-6</v>
          </cell>
          <cell r="J28">
            <v>9.5523189271182193E-6</v>
          </cell>
          <cell r="K28">
            <v>9.5908674380518297E-5</v>
          </cell>
          <cell r="L28">
            <v>5.0178559320308398E-5</v>
          </cell>
          <cell r="M28">
            <v>1.3061931962052799E-4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1.8283197879877099E-2</v>
          </cell>
          <cell r="H30">
            <v>4.6735268244724702E-2</v>
          </cell>
          <cell r="I30">
            <v>1.5171598774986301E-2</v>
          </cell>
          <cell r="J30">
            <v>8.5508004081128201E-7</v>
          </cell>
          <cell r="K30">
            <v>1.3429429403179399E-2</v>
          </cell>
          <cell r="L30">
            <v>4.7726868948656902E-2</v>
          </cell>
          <cell r="M30">
            <v>1.5109683811580199E-2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1.0036314589222E-4</v>
          </cell>
          <cell r="H31">
            <v>1.74837021771698E-2</v>
          </cell>
          <cell r="I31">
            <v>7.0680430147650802E-3</v>
          </cell>
          <cell r="J31">
            <v>6.55009546876553E-6</v>
          </cell>
          <cell r="K31">
            <v>3.8932280863648598E-7</v>
          </cell>
          <cell r="L31">
            <v>7.10470544194755E-3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6.9434392045419902E-4</v>
          </cell>
          <cell r="H32">
            <v>4.5332244394806699E-7</v>
          </cell>
          <cell r="I32">
            <v>1.5131745645063099E-7</v>
          </cell>
          <cell r="J32">
            <v>2.0759628219933501E-7</v>
          </cell>
          <cell r="K32">
            <v>2.5234806716030197E-7</v>
          </cell>
          <cell r="L32">
            <v>1.9627351047075302E-6</v>
          </cell>
          <cell r="M32">
            <v>0</v>
          </cell>
        </row>
        <row r="33">
          <cell r="B33">
            <v>0</v>
          </cell>
          <cell r="C33">
            <v>7.1321173452097604E-3</v>
          </cell>
          <cell r="D33">
            <v>0.122174134126683</v>
          </cell>
          <cell r="E33">
            <v>8.3136970336935706E-3</v>
          </cell>
          <cell r="F33">
            <v>2.1987102309659501E-2</v>
          </cell>
          <cell r="G33">
            <v>6.8595916488041501E-7</v>
          </cell>
          <cell r="H33">
            <v>0.14488496501262399</v>
          </cell>
          <cell r="I33">
            <v>8.69234948571687E-4</v>
          </cell>
          <cell r="J33">
            <v>2.9689828324861001E-2</v>
          </cell>
          <cell r="K33">
            <v>1.77040414610521E-6</v>
          </cell>
          <cell r="L33">
            <v>0.14489091209116201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4.4924795629251703E-2</v>
          </cell>
          <cell r="E34">
            <v>0.18450356662204656</v>
          </cell>
          <cell r="F34">
            <v>0.20416302495536984</v>
          </cell>
          <cell r="G34">
            <v>0.17086644410102006</v>
          </cell>
          <cell r="H34">
            <v>0.67780433095915804</v>
          </cell>
          <cell r="I34">
            <v>0.64876346775017169</v>
          </cell>
          <cell r="J34">
            <v>3.9528676972079363E-6</v>
          </cell>
          <cell r="K34">
            <v>8.0192582313409691E-6</v>
          </cell>
          <cell r="L34">
            <v>6.2469128387228215E-4</v>
          </cell>
          <cell r="M34">
            <v>4.1513014593754609E-3</v>
          </cell>
        </row>
        <row r="35">
          <cell r="B35">
            <v>0</v>
          </cell>
          <cell r="C35">
            <v>1.23377407262682E-8</v>
          </cell>
          <cell r="D35">
            <v>1.76796434069321</v>
          </cell>
          <cell r="E35">
            <v>2.24843629548789E-5</v>
          </cell>
          <cell r="F35">
            <v>1.9145764736429001</v>
          </cell>
          <cell r="G35">
            <v>0.86938989605638695</v>
          </cell>
          <cell r="H35">
            <v>2.3094305497505698</v>
          </cell>
          <cell r="I35">
            <v>0.58894959937953995</v>
          </cell>
          <cell r="J35">
            <v>1.73843384004846</v>
          </cell>
          <cell r="K35">
            <v>1.6400321624377401</v>
          </cell>
          <cell r="L35">
            <v>2.6296134493268299</v>
          </cell>
          <cell r="M35">
            <v>0.92546508413941198</v>
          </cell>
        </row>
        <row r="36">
          <cell r="B36">
            <v>0</v>
          </cell>
          <cell r="C36">
            <v>2.2578137407618224E-6</v>
          </cell>
          <cell r="D36">
            <v>2.2963516437797364E-4</v>
          </cell>
          <cell r="E36">
            <v>3.4274952441745135</v>
          </cell>
          <cell r="F36">
            <v>0.46162008647130914</v>
          </cell>
          <cell r="G36">
            <v>0.75118018418811239</v>
          </cell>
          <cell r="H36">
            <v>1.8795748632812552</v>
          </cell>
          <cell r="I36">
            <v>2.6181291543696008</v>
          </cell>
          <cell r="J36">
            <v>0.71231204523266078</v>
          </cell>
          <cell r="K36">
            <v>1.0979348613666253</v>
          </cell>
          <cell r="L36">
            <v>2.2013456132430886</v>
          </cell>
          <cell r="M36">
            <v>2.9563362751703388</v>
          </cell>
        </row>
        <row r="37">
          <cell r="B37">
            <v>0</v>
          </cell>
          <cell r="C37">
            <v>2.3730357037593951E-6</v>
          </cell>
          <cell r="D37">
            <v>1.2517524188657621</v>
          </cell>
          <cell r="E37">
            <v>1.6068233542603991</v>
          </cell>
          <cell r="F37">
            <v>0.25861851594421448</v>
          </cell>
          <cell r="G37">
            <v>0.37421026414130809</v>
          </cell>
          <cell r="H37">
            <v>1.914389177667823</v>
          </cell>
          <cell r="I37">
            <v>1.516375519566912</v>
          </cell>
          <cell r="J37">
            <v>0.43697786036036201</v>
          </cell>
          <cell r="K37">
            <v>0.62099380605797894</v>
          </cell>
          <cell r="L37">
            <v>2.143361081804084</v>
          </cell>
          <cell r="M37">
            <v>1.7570305649562519</v>
          </cell>
        </row>
        <row r="38">
          <cell r="B38">
            <v>0</v>
          </cell>
          <cell r="C38">
            <v>1.1929645563453899E-8</v>
          </cell>
          <cell r="D38">
            <v>0.79177765350626095</v>
          </cell>
          <cell r="E38">
            <v>1.52261647212968E-5</v>
          </cell>
          <cell r="F38">
            <v>4.2396748885146298</v>
          </cell>
          <cell r="G38">
            <v>0.65576906726255202</v>
          </cell>
          <cell r="H38">
            <v>1.21127663360111</v>
          </cell>
          <cell r="I38">
            <v>0.45891030475209399</v>
          </cell>
          <cell r="J38">
            <v>3.3744769299339001</v>
          </cell>
          <cell r="K38">
            <v>2.2078781008813002</v>
          </cell>
          <cell r="L38">
            <v>1.5812298772929201</v>
          </cell>
          <cell r="M38">
            <v>0.84773745954496105</v>
          </cell>
        </row>
        <row r="39">
          <cell r="B39">
            <v>0</v>
          </cell>
          <cell r="C39">
            <v>4.4707324396953499E-7</v>
          </cell>
          <cell r="D39">
            <v>3.11597058323907E-6</v>
          </cell>
          <cell r="E39">
            <v>1.04713833325288E-2</v>
          </cell>
          <cell r="F39">
            <v>2.8694648169352101E-2</v>
          </cell>
          <cell r="G39">
            <v>2.69071633718262E-2</v>
          </cell>
          <cell r="H39">
            <v>3.7453075622667642E-6</v>
          </cell>
          <cell r="I39">
            <v>4.9053049161066099E-3</v>
          </cell>
          <cell r="J39">
            <v>2.3600659217149499E-2</v>
          </cell>
          <cell r="K39">
            <v>4.83918737523285E-3</v>
          </cell>
          <cell r="L39">
            <v>1.9568294007379E-2</v>
          </cell>
          <cell r="M39">
            <v>4.7171318452976195E-3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4.9571450642128801E-4</v>
          </cell>
          <cell r="H40">
            <v>1.6139984689636701E-2</v>
          </cell>
          <cell r="I40">
            <v>3.3565638886001998E-3</v>
          </cell>
          <cell r="J40">
            <v>2.2432515480197098E-6</v>
          </cell>
          <cell r="K40">
            <v>6.7545618631669501E-6</v>
          </cell>
          <cell r="L40">
            <v>1.42796176988893E-2</v>
          </cell>
          <cell r="M40">
            <v>3.3686556006932099E-3</v>
          </cell>
        </row>
        <row r="41">
          <cell r="B41">
            <v>0</v>
          </cell>
          <cell r="C41">
            <v>2.13069622943859E-2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8.0840730027093304E-4</v>
          </cell>
          <cell r="K41">
            <v>1.2622552033899501E-5</v>
          </cell>
          <cell r="L41">
            <v>2.5966452093245398E-2</v>
          </cell>
          <cell r="M41">
            <v>2.4917643282786799E-5</v>
          </cell>
        </row>
        <row r="42">
          <cell r="B42">
            <v>0</v>
          </cell>
          <cell r="C42">
            <v>7.5187058122277101E-3</v>
          </cell>
          <cell r="D42">
            <v>3.2700015243786698E-2</v>
          </cell>
          <cell r="E42">
            <v>1.8504296074597099E-2</v>
          </cell>
          <cell r="F42">
            <v>2.4004285549002299E-2</v>
          </cell>
          <cell r="G42">
            <v>5.1259900210406504E-7</v>
          </cell>
          <cell r="H42">
            <v>7.45992196864775E-7</v>
          </cell>
          <cell r="I42">
            <v>8.2989228357779803E-5</v>
          </cell>
          <cell r="J42">
            <v>8.2087013015306998E-7</v>
          </cell>
          <cell r="K42">
            <v>3.2352461425593198E-6</v>
          </cell>
          <cell r="L42">
            <v>6.1454479418637207E-5</v>
          </cell>
          <cell r="M42">
            <v>3.5084807246891103E-5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9.0797529959221995E-2</v>
          </cell>
          <cell r="H43">
            <v>5.7251002138795498E-2</v>
          </cell>
          <cell r="I43">
            <v>3.3991735042806101E-2</v>
          </cell>
          <cell r="J43">
            <v>8.0282940849709494E-2</v>
          </cell>
          <cell r="K43">
            <v>6.8598012796956001E-2</v>
          </cell>
          <cell r="L43">
            <v>4.0689537158918397E-2</v>
          </cell>
          <cell r="M43">
            <v>6.0205508147177997E-2</v>
          </cell>
        </row>
        <row r="44">
          <cell r="B44">
            <v>0</v>
          </cell>
          <cell r="C44">
            <v>2.6684935785923301E-7</v>
          </cell>
          <cell r="D44">
            <v>8.9043384527943504E-7</v>
          </cell>
          <cell r="E44">
            <v>1.55033296034006E-3</v>
          </cell>
          <cell r="F44">
            <v>4.9996694622473801E-3</v>
          </cell>
          <cell r="G44">
            <v>1.57355908523027E-7</v>
          </cell>
          <cell r="H44">
            <v>1.4136494831583899E-7</v>
          </cell>
          <cell r="I44">
            <v>2.1911475021965201E-7</v>
          </cell>
          <cell r="J44">
            <v>1.4496292885809099E-7</v>
          </cell>
          <cell r="K44">
            <v>8.6686491563871399E-7</v>
          </cell>
          <cell r="L44">
            <v>3.0216768460036602E-5</v>
          </cell>
          <cell r="M44">
            <v>1.49964090678139E-5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1.69010887083579E-3</v>
          </cell>
          <cell r="H45">
            <v>3.1478010807937003E-2</v>
          </cell>
          <cell r="I45">
            <v>1.32445110732788E-3</v>
          </cell>
          <cell r="J45">
            <v>1.4142086990053301E-7</v>
          </cell>
          <cell r="K45">
            <v>7.4282043729440803E-7</v>
          </cell>
          <cell r="L45">
            <v>1.6823262730736901E-6</v>
          </cell>
          <cell r="M45">
            <v>6.2307357308244602E-3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2.5173733437411502E-4</v>
          </cell>
          <cell r="F46">
            <v>3.7459936204448097E-2</v>
          </cell>
          <cell r="G46">
            <v>8.1874430792813396E-2</v>
          </cell>
          <cell r="H46">
            <v>5.3422268169252801E-2</v>
          </cell>
          <cell r="I46">
            <v>4.0778510478090002E-2</v>
          </cell>
          <cell r="J46">
            <v>6.14255594102988E-2</v>
          </cell>
          <cell r="K46">
            <v>5.8928744848632399E-2</v>
          </cell>
          <cell r="L46">
            <v>5.3026840047745299E-2</v>
          </cell>
          <cell r="M46">
            <v>4.9197861873535503E-2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5.9462209151378902E-5</v>
          </cell>
          <cell r="F47">
            <v>4.9892036935323997E-5</v>
          </cell>
          <cell r="G47">
            <v>1.2961630476635301E-4</v>
          </cell>
          <cell r="H47">
            <v>2.8548409532611199E-6</v>
          </cell>
          <cell r="I47">
            <v>7.7016126966296305E-5</v>
          </cell>
          <cell r="J47">
            <v>7.0354302195525505E-5</v>
          </cell>
          <cell r="K47">
            <v>9.1926304661848796E-5</v>
          </cell>
          <cell r="L47">
            <v>3.2775606050940299E-5</v>
          </cell>
          <cell r="M47">
            <v>1.3091907149274801E-4</v>
          </cell>
        </row>
        <row r="48">
          <cell r="B48">
            <v>0</v>
          </cell>
          <cell r="C48">
            <v>1.3085084620068332E-4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1.7603350536983349E-4</v>
          </cell>
          <cell r="K48">
            <v>8.7475057444164495E-5</v>
          </cell>
          <cell r="L48">
            <v>1.3631449252641514E-4</v>
          </cell>
          <cell r="M48">
            <v>1.05301572380891E-4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8.3961036157376292E-5</v>
          </cell>
          <cell r="K49">
            <v>5.5482440103918798E-5</v>
          </cell>
          <cell r="L49">
            <v>6.0335529920101602E-7</v>
          </cell>
          <cell r="M49">
            <v>1.4567611158782889E-4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5.1490036902357604E-5</v>
          </cell>
          <cell r="F50">
            <v>3.0958360956167405E-5</v>
          </cell>
          <cell r="G50">
            <v>2.5292881890637801E-4</v>
          </cell>
          <cell r="H50">
            <v>1.4072288086971162E-4</v>
          </cell>
          <cell r="I50">
            <v>1.6570569781194661E-4</v>
          </cell>
          <cell r="J50">
            <v>1.4558584875291314E-5</v>
          </cell>
          <cell r="K50">
            <v>8.4869415513297194E-5</v>
          </cell>
          <cell r="L50">
            <v>1.626700323062278E-4</v>
          </cell>
          <cell r="M50">
            <v>1.24921536959702E-4</v>
          </cell>
        </row>
        <row r="51">
          <cell r="B51">
            <v>0</v>
          </cell>
          <cell r="C51">
            <v>6.4343568471315893E-4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2.067612752095391E-4</v>
          </cell>
          <cell r="K51">
            <v>2.63648913442414E-4</v>
          </cell>
          <cell r="L51">
            <v>1.3898321527352508E-6</v>
          </cell>
          <cell r="M51">
            <v>6.7381456390074122E-3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2.11070889379678E-4</v>
          </cell>
          <cell r="K52">
            <v>1.5579420793502839E-4</v>
          </cell>
          <cell r="L52">
            <v>1.534819347416469E-6</v>
          </cell>
          <cell r="M52">
            <v>3.8462588771223899E-4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7.001254803746409E-5</v>
          </cell>
          <cell r="F53">
            <v>7.9237405646695894E-5</v>
          </cell>
          <cell r="G53">
            <v>1.1701579796461527E-2</v>
          </cell>
          <cell r="H53">
            <v>2.9117452104951932E-3</v>
          </cell>
          <cell r="I53">
            <v>2.7451573215836564E-4</v>
          </cell>
          <cell r="J53">
            <v>9.7376916931585216E-3</v>
          </cell>
          <cell r="K53">
            <v>4.0772545232735683E-3</v>
          </cell>
          <cell r="L53">
            <v>3.3854611253696211E-3</v>
          </cell>
          <cell r="M53">
            <v>1.5361662085118814E-3</v>
          </cell>
        </row>
        <row r="54">
          <cell r="B54">
            <v>0</v>
          </cell>
          <cell r="C54">
            <v>2.61885002173943E-2</v>
          </cell>
          <cell r="D54">
            <v>6.5860566198540299E-3</v>
          </cell>
          <cell r="E54">
            <v>1.2222012686847E-2</v>
          </cell>
          <cell r="F54">
            <v>8.4650282960968298E-2</v>
          </cell>
          <cell r="G54">
            <v>2.9411272873763002E-2</v>
          </cell>
          <cell r="H54">
            <v>0.17955749980275501</v>
          </cell>
          <cell r="I54">
            <v>8.4705862240058993E-2</v>
          </cell>
          <cell r="J54">
            <v>7.1072072376492101E-2</v>
          </cell>
          <cell r="K54">
            <v>0.238796295806393</v>
          </cell>
          <cell r="L54">
            <v>0.11703525099601</v>
          </cell>
          <cell r="M54">
            <v>6.4109303572488993E-2</v>
          </cell>
        </row>
        <row r="55">
          <cell r="B55">
            <v>0</v>
          </cell>
          <cell r="C55">
            <v>8.9621263232062903E-2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2.12681863642863E-4</v>
          </cell>
          <cell r="K55">
            <v>6.2659141705448302E-6</v>
          </cell>
          <cell r="L55">
            <v>8.1116091883888604E-7</v>
          </cell>
          <cell r="M55">
            <v>2.6806302889704998E-4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6.67365903221347E-5</v>
          </cell>
          <cell r="F56">
            <v>2.1955634773923301E-5</v>
          </cell>
          <cell r="G56">
            <v>2.9180666145196599E-4</v>
          </cell>
          <cell r="H56">
            <v>7.8831352548509295E-6</v>
          </cell>
          <cell r="I56">
            <v>2.7824773541180601E-6</v>
          </cell>
          <cell r="J56">
            <v>2.4472173269881302E-4</v>
          </cell>
          <cell r="K56">
            <v>1.51636925950299E-6</v>
          </cell>
          <cell r="L56">
            <v>1.04957247631392E-5</v>
          </cell>
          <cell r="M56">
            <v>3.3983874075541103E-4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7.3497694828915193E-5</v>
          </cell>
          <cell r="F57">
            <v>9.8403951514611595E-5</v>
          </cell>
          <cell r="G57">
            <v>8.7093323541235904E-4</v>
          </cell>
          <cell r="H57">
            <v>1.9041305496439399E-3</v>
          </cell>
          <cell r="I57">
            <v>1.6292654512709199E-3</v>
          </cell>
          <cell r="J57">
            <v>1.1828157772764999E-7</v>
          </cell>
          <cell r="K57">
            <v>1.0290073482767699E-6</v>
          </cell>
          <cell r="L57">
            <v>2.9773690144375102E-4</v>
          </cell>
          <cell r="M57">
            <v>1.40312842758449E-3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1.1882168195722599E-4</v>
          </cell>
          <cell r="K58">
            <v>8.3174841922619105E-5</v>
          </cell>
          <cell r="L58">
            <v>3.57996233465147E-6</v>
          </cell>
          <cell r="M58">
            <v>2.8434898115092398E-4</v>
          </cell>
        </row>
        <row r="63">
          <cell r="B63">
            <v>0</v>
          </cell>
          <cell r="C63">
            <v>4.60476294642922E-7</v>
          </cell>
          <cell r="D63">
            <v>5.1437342238294904E-7</v>
          </cell>
          <cell r="E63">
            <v>5.6866908947152498E-7</v>
          </cell>
          <cell r="F63">
            <v>9.5140072609701004E-7</v>
          </cell>
          <cell r="G63">
            <v>9.1147151324080499E-7</v>
          </cell>
          <cell r="H63">
            <v>8.6290884213094899E-7</v>
          </cell>
          <cell r="I63">
            <v>7.6992499033637303E-7</v>
          </cell>
          <cell r="J63">
            <v>7.2982756888056596E-7</v>
          </cell>
          <cell r="K63">
            <v>9.1972989715407105E-7</v>
          </cell>
          <cell r="L63">
            <v>1.12515645020768E-6</v>
          </cell>
          <cell r="M63">
            <v>1.38094708526482E-6</v>
          </cell>
        </row>
        <row r="64">
          <cell r="B64">
            <v>4.6653471143875399E-4</v>
          </cell>
          <cell r="C64">
            <v>7.2168472502830602E-7</v>
          </cell>
          <cell r="D64">
            <v>2.40750411930698E-6</v>
          </cell>
          <cell r="E64">
            <v>1.0934274602721101E-4</v>
          </cell>
          <cell r="F64">
            <v>0.264588693533998</v>
          </cell>
          <cell r="G64">
            <v>0.22103813675448999</v>
          </cell>
          <cell r="H64">
            <v>0.12745054464811001</v>
          </cell>
          <cell r="I64">
            <v>0.28273456338186098</v>
          </cell>
          <cell r="J64">
            <v>0.14562947621678499</v>
          </cell>
          <cell r="K64">
            <v>0.19521794558457201</v>
          </cell>
          <cell r="L64">
            <v>0.26470190055922299</v>
          </cell>
          <cell r="M64">
            <v>8.9519122840026402E-2</v>
          </cell>
        </row>
        <row r="65">
          <cell r="B65">
            <v>3.4501484062024701E-4</v>
          </cell>
          <cell r="C65">
            <v>5.41569746247004E-7</v>
          </cell>
          <cell r="D65">
            <v>1.88062324961333E-6</v>
          </cell>
          <cell r="E65">
            <v>9.1351612526777102E-5</v>
          </cell>
          <cell r="F65">
            <v>4.4352754414078302E-3</v>
          </cell>
          <cell r="G65">
            <v>9.6930415942925296E-3</v>
          </cell>
          <cell r="H65">
            <v>0.308649674857435</v>
          </cell>
          <cell r="I65">
            <v>0.193200885490906</v>
          </cell>
          <cell r="J65">
            <v>0.13638493825206</v>
          </cell>
          <cell r="K65">
            <v>0.104018532002519</v>
          </cell>
          <cell r="L65">
            <v>0.24537039457087301</v>
          </cell>
          <cell r="M65">
            <v>7.6852514698784194E-2</v>
          </cell>
        </row>
        <row r="66">
          <cell r="B66">
            <v>3.2619217342413399E-4</v>
          </cell>
          <cell r="C66">
            <v>5.2292971998823305E-7</v>
          </cell>
          <cell r="D66">
            <v>1.39530793243319E-6</v>
          </cell>
          <cell r="E66">
            <v>4.6006759235737403E-2</v>
          </cell>
          <cell r="F66">
            <v>4.8546968427642397E-2</v>
          </cell>
          <cell r="G66">
            <v>6.8266565226207096E-2</v>
          </cell>
          <cell r="H66">
            <v>6.0534260572462001E-2</v>
          </cell>
          <cell r="I66">
            <v>6.7666044911466106E-2</v>
          </cell>
          <cell r="J66">
            <v>7.1909018584601594E-2</v>
          </cell>
          <cell r="K66">
            <v>5.8484660629140602E-2</v>
          </cell>
          <cell r="L66">
            <v>0.12565918963055001</v>
          </cell>
          <cell r="M66">
            <v>1.4683313215602099E-3</v>
          </cell>
        </row>
        <row r="67">
          <cell r="B67">
            <v>6.5126954816503604E-4</v>
          </cell>
          <cell r="C67">
            <v>1.048995729458801E-6</v>
          </cell>
          <cell r="D67">
            <v>2.76578913638072E-6</v>
          </cell>
          <cell r="E67">
            <v>3.0781622388052501E-2</v>
          </cell>
          <cell r="F67">
            <v>1.0652178529940472E-3</v>
          </cell>
          <cell r="G67">
            <v>1.5879100972835729E-2</v>
          </cell>
          <cell r="H67">
            <v>1.3960229397958272E-2</v>
          </cell>
          <cell r="I67">
            <v>1.733291053888111E-2</v>
          </cell>
          <cell r="J67">
            <v>8.6588770849118802E-3</v>
          </cell>
          <cell r="K67">
            <v>2.8386656365245899E-2</v>
          </cell>
          <cell r="L67">
            <v>9.7302663335732398E-3</v>
          </cell>
          <cell r="M67">
            <v>2.8033346109305197E-2</v>
          </cell>
        </row>
        <row r="68">
          <cell r="B68">
            <v>6.5115136579365902E-4</v>
          </cell>
          <cell r="C68">
            <v>1.0482789849618341E-6</v>
          </cell>
          <cell r="D68">
            <v>2.7591251101291804E-6</v>
          </cell>
          <cell r="E68">
            <v>4.1233463694522604E-2</v>
          </cell>
          <cell r="F68">
            <v>4.7645456660387296E-3</v>
          </cell>
          <cell r="G68">
            <v>2.9359963685104302E-2</v>
          </cell>
          <cell r="H68">
            <v>2.9350967987964698E-3</v>
          </cell>
          <cell r="I68">
            <v>3.03682680097382E-2</v>
          </cell>
          <cell r="J68">
            <v>1.2498499449381889E-2</v>
          </cell>
          <cell r="K68">
            <v>1.8131091128973022E-2</v>
          </cell>
          <cell r="L68">
            <v>1.9290307612617061E-2</v>
          </cell>
          <cell r="M68">
            <v>2.54978584640944E-2</v>
          </cell>
        </row>
        <row r="69">
          <cell r="B69">
            <v>3.2715083047621E-4</v>
          </cell>
          <cell r="C69">
            <v>5.2395597295063496E-7</v>
          </cell>
          <cell r="D69">
            <v>1.39745013028755E-6</v>
          </cell>
          <cell r="E69">
            <v>2.4498538288819701E-2</v>
          </cell>
          <cell r="F69">
            <v>1.2202963672124201E-2</v>
          </cell>
          <cell r="G69">
            <v>1.514724295346E-2</v>
          </cell>
          <cell r="H69">
            <v>1.6593519952597801E-3</v>
          </cell>
          <cell r="I69">
            <v>2.2417843025009099E-2</v>
          </cell>
          <cell r="J69">
            <v>7.5170980027855702E-3</v>
          </cell>
          <cell r="K69">
            <v>1.1907772252163801E-2</v>
          </cell>
          <cell r="L69">
            <v>1.33772942973508E-2</v>
          </cell>
          <cell r="M69">
            <v>1.6803895226665901E-2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3.0362893564626296E-4</v>
          </cell>
          <cell r="J157">
            <v>2.8939836534072367E-4</v>
          </cell>
          <cell r="K157">
            <v>3.489919829855997E-4</v>
          </cell>
          <cell r="L157">
            <v>4.1584321962623657E-4</v>
          </cell>
          <cell r="M157">
            <v>6.5376634711159778E-4</v>
          </cell>
        </row>
      </sheetData>
      <sheetData sheetId="69">
        <row r="5">
          <cell r="B5">
            <v>0.73033999822489915</v>
          </cell>
          <cell r="C5">
            <v>0.63726074419207956</v>
          </cell>
          <cell r="D5">
            <v>0.47845287240579176</v>
          </cell>
          <cell r="E5">
            <v>1.8892067727601923E-4</v>
          </cell>
          <cell r="F5">
            <v>4.3087015011098676E-4</v>
          </cell>
          <cell r="G5">
            <v>3.7852134038903222E-4</v>
          </cell>
          <cell r="H5">
            <v>3.0536292450279896E-4</v>
          </cell>
          <cell r="I5">
            <v>3.3816778956318343</v>
          </cell>
          <cell r="J5">
            <v>3.8796419038139103</v>
          </cell>
          <cell r="K5">
            <v>3.3818071092079993</v>
          </cell>
          <cell r="L5">
            <v>3.8793120330921815</v>
          </cell>
          <cell r="M5">
            <v>3.9510588114742484</v>
          </cell>
        </row>
        <row r="12">
          <cell r="B12">
            <v>0.18485518843016466</v>
          </cell>
          <cell r="C12">
            <v>5.7417087148566645E-5</v>
          </cell>
          <cell r="D12">
            <v>0.18483105447053944</v>
          </cell>
          <cell r="E12">
            <v>6.6364504001009943E-5</v>
          </cell>
          <cell r="F12">
            <v>9.2743184275100092E-5</v>
          </cell>
          <cell r="G12">
            <v>1.6719316650941105E-4</v>
          </cell>
          <cell r="H12">
            <v>1.095487580151106E-4</v>
          </cell>
          <cell r="I12">
            <v>1.1398472033002082E-4</v>
          </cell>
          <cell r="J12">
            <v>1.4182621419028718E-4</v>
          </cell>
          <cell r="K12">
            <v>3.7205615212362284E-4</v>
          </cell>
          <cell r="L12">
            <v>1.6266055268357934E-4</v>
          </cell>
          <cell r="M12">
            <v>8.3906100572741994E-4</v>
          </cell>
        </row>
        <row r="19">
          <cell r="B19">
            <v>1.3280023807683101</v>
          </cell>
          <cell r="C19">
            <v>3.491348962588845</v>
          </cell>
          <cell r="D19">
            <v>4.3846627863341991</v>
          </cell>
          <cell r="E19">
            <v>4.384766087319699</v>
          </cell>
          <cell r="F19">
            <v>4.3847668725398838</v>
          </cell>
          <cell r="G19">
            <v>4.3857468232707344</v>
          </cell>
          <cell r="H19">
            <v>5.5041481965784946</v>
          </cell>
          <cell r="I19">
            <v>6.5779673072519493</v>
          </cell>
          <cell r="J19">
            <v>6.5779658876379816</v>
          </cell>
          <cell r="K19">
            <v>6.5779759132461786</v>
          </cell>
          <cell r="L19">
            <v>6.5779816025501177</v>
          </cell>
          <cell r="M19">
            <v>6.578900888168266</v>
          </cell>
        </row>
        <row r="20">
          <cell r="B20">
            <v>5.6294133381332507</v>
          </cell>
          <cell r="C20">
            <v>6.1694450527418541</v>
          </cell>
          <cell r="D20">
            <v>5.9602786169237616</v>
          </cell>
          <cell r="E20">
            <v>6.1499793791706461</v>
          </cell>
          <cell r="F20">
            <v>6.1378145139755285</v>
          </cell>
          <cell r="G20">
            <v>5.8352293862224167</v>
          </cell>
          <cell r="H20">
            <v>9.2178971595033747</v>
          </cell>
          <cell r="I20">
            <v>9.8480713538024283</v>
          </cell>
          <cell r="J20">
            <v>10.308317877275471</v>
          </cell>
          <cell r="K20">
            <v>10.308355865202607</v>
          </cell>
          <cell r="L20">
            <v>10.308491046572442</v>
          </cell>
          <cell r="M20">
            <v>10.308932663696719</v>
          </cell>
        </row>
        <row r="21">
          <cell r="B21">
            <v>0</v>
          </cell>
          <cell r="C21">
            <v>4.7418644448202111E-5</v>
          </cell>
          <cell r="D21">
            <v>9.253858020459471E-5</v>
          </cell>
          <cell r="E21">
            <v>1.2875867028580908E-3</v>
          </cell>
          <cell r="F21">
            <v>1.2927525267359462E-3</v>
          </cell>
          <cell r="G21">
            <v>1.3001605541248175E-3</v>
          </cell>
          <cell r="H21">
            <v>1.3032129516026138E-3</v>
          </cell>
          <cell r="I21">
            <v>1.3106262111684511E-3</v>
          </cell>
          <cell r="J21">
            <v>1.3081257188264105E-3</v>
          </cell>
          <cell r="K21">
            <v>1.3177334512702074E-3</v>
          </cell>
          <cell r="L21">
            <v>1.3182511490932192E-3</v>
          </cell>
          <cell r="M21">
            <v>2.7001273407129111E-3</v>
          </cell>
        </row>
        <row r="28">
          <cell r="B28">
            <v>3.3216332734977761E-3</v>
          </cell>
          <cell r="C28">
            <v>4.8987544109266382E-3</v>
          </cell>
          <cell r="D28">
            <v>4.9164884774110656E-3</v>
          </cell>
          <cell r="E28">
            <v>4.0438099858665318E-2</v>
          </cell>
          <cell r="F28">
            <v>11.423707938055175</v>
          </cell>
          <cell r="G28">
            <v>11.423712448099481</v>
          </cell>
          <cell r="H28">
            <v>11.42371909974562</v>
          </cell>
          <cell r="I28">
            <v>13.225167398029885</v>
          </cell>
          <cell r="J28">
            <v>19.792629052470247</v>
          </cell>
          <cell r="K28">
            <v>21.172470130962083</v>
          </cell>
          <cell r="L28">
            <v>21.456524299459481</v>
          </cell>
          <cell r="M28">
            <v>21.456882168738908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7.8963342183658181E-5</v>
          </cell>
          <cell r="J29">
            <v>7.682932147368794E-5</v>
          </cell>
          <cell r="K29">
            <v>1.074097866155036E-4</v>
          </cell>
          <cell r="L29">
            <v>1.0398559002715405E-4</v>
          </cell>
          <cell r="M29">
            <v>2.2019835541768075E-4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1.3781356282391587E-4</v>
          </cell>
          <cell r="J30">
            <v>1.2993193548398803E-4</v>
          </cell>
          <cell r="K30">
            <v>1.4328768830651432E-4</v>
          </cell>
          <cell r="L30">
            <v>1.9252385164902913E-4</v>
          </cell>
          <cell r="M30">
            <v>2.5118185156200289E-4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6.4978948500105105E-5</v>
          </cell>
          <cell r="J31">
            <v>7.5585637152819629E-5</v>
          </cell>
          <cell r="K31">
            <v>1.3491580685620619E-4</v>
          </cell>
          <cell r="L31">
            <v>8.7071959868900706E-5</v>
          </cell>
          <cell r="M31">
            <v>4.5946109886330078E-4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4.9241330788873459</v>
          </cell>
          <cell r="J32">
            <v>4.924176505126507</v>
          </cell>
          <cell r="K32">
            <v>5.468970401192113</v>
          </cell>
          <cell r="L32">
            <v>5.4689876130010706</v>
          </cell>
          <cell r="M32">
            <v>5.4685780821738659</v>
          </cell>
        </row>
        <row r="38">
          <cell r="B38">
            <v>1.2890720471623733</v>
          </cell>
          <cell r="C38">
            <v>3.8579501608176612</v>
          </cell>
          <cell r="D38">
            <v>2.8791374785461503</v>
          </cell>
          <cell r="E38">
            <v>2.8790243051487847</v>
          </cell>
          <cell r="F38">
            <v>2.8791216252074259</v>
          </cell>
          <cell r="G38">
            <v>3.0850092054712692</v>
          </cell>
          <cell r="H38">
            <v>3.0829892419963971</v>
          </cell>
          <cell r="I38">
            <v>3.4789634906325264</v>
          </cell>
          <cell r="J38">
            <v>9.467149859955569</v>
          </cell>
          <cell r="K38">
            <v>9.4673141085017534</v>
          </cell>
          <cell r="L38">
            <v>9.4673785926572904</v>
          </cell>
          <cell r="M38">
            <v>9.4689114936722216</v>
          </cell>
        </row>
        <row r="39">
          <cell r="B39">
            <v>1.1764723111814002</v>
          </cell>
          <cell r="C39">
            <v>3.5209603312017905</v>
          </cell>
          <cell r="D39">
            <v>2.6276463996333304</v>
          </cell>
          <cell r="E39">
            <v>2.6275431118701209</v>
          </cell>
          <cell r="F39">
            <v>2.6276319310750393</v>
          </cell>
          <cell r="G39">
            <v>2.8155353441773183</v>
          </cell>
          <cell r="H39">
            <v>2.8136918234035853</v>
          </cell>
          <cell r="I39">
            <v>3.1750779387000438</v>
          </cell>
          <cell r="J39">
            <v>8.6401995144958956</v>
          </cell>
          <cell r="K39">
            <v>8.6403494160217083</v>
          </cell>
          <cell r="L39">
            <v>8.6404082675216412</v>
          </cell>
          <cell r="M39">
            <v>8.641807270474045</v>
          </cell>
        </row>
      </sheetData>
      <sheetData sheetId="70">
        <row r="3">
          <cell r="B3">
            <v>48.063397652170998</v>
          </cell>
          <cell r="C3">
            <v>50.716971975543792</v>
          </cell>
          <cell r="D3">
            <v>52.366726896885332</v>
          </cell>
          <cell r="E3">
            <v>53.836879775788233</v>
          </cell>
          <cell r="F3">
            <v>54.805023614123755</v>
          </cell>
          <cell r="G3">
            <v>55.348885621734475</v>
          </cell>
          <cell r="H3">
            <v>56.040940923877265</v>
          </cell>
          <cell r="I3">
            <v>56.733049182235433</v>
          </cell>
          <cell r="J3">
            <v>57.427824378285891</v>
          </cell>
          <cell r="K3">
            <v>58.992658966938976</v>
          </cell>
          <cell r="L3">
            <v>57.520189401087876</v>
          </cell>
          <cell r="M3">
            <v>57.640583502239721</v>
          </cell>
        </row>
        <row r="6">
          <cell r="B6">
            <v>0</v>
          </cell>
          <cell r="C6">
            <v>4.8942053426566385</v>
          </cell>
          <cell r="D6">
            <v>4.8942132205491404</v>
          </cell>
          <cell r="E6">
            <v>5.5828154549317413</v>
          </cell>
          <cell r="F6">
            <v>7.8298863338753435</v>
          </cell>
          <cell r="G6">
            <v>7.9190277989948052</v>
          </cell>
          <cell r="H6">
            <v>8.0324720714458788</v>
          </cell>
          <cell r="I6">
            <v>8.032780484049459</v>
          </cell>
          <cell r="J6">
            <v>8.0324456515665457</v>
          </cell>
          <cell r="K6">
            <v>8.0328150839039107</v>
          </cell>
          <cell r="L6">
            <v>8.0324719470620831</v>
          </cell>
          <cell r="M6">
            <v>8.0328183817362824</v>
          </cell>
        </row>
        <row r="11">
          <cell r="B11">
            <v>60.070033269646977</v>
          </cell>
          <cell r="C11">
            <v>62.576419105970871</v>
          </cell>
          <cell r="D11">
            <v>64.915588911593119</v>
          </cell>
          <cell r="E11">
            <v>68.19333312986727</v>
          </cell>
          <cell r="F11">
            <v>68.90863159509928</v>
          </cell>
          <cell r="G11">
            <v>69.254390483553649</v>
          </cell>
          <cell r="H11">
            <v>72.250721493628419</v>
          </cell>
          <cell r="I11">
            <v>73.650615992301056</v>
          </cell>
          <cell r="J11">
            <v>74.395858631729695</v>
          </cell>
          <cell r="K11">
            <v>76.749037498582794</v>
          </cell>
          <cell r="L11">
            <v>75.336958916049213</v>
          </cell>
          <cell r="M11">
            <v>75.465914176625873</v>
          </cell>
        </row>
        <row r="18">
          <cell r="B18">
            <v>3.5600101131336865</v>
          </cell>
          <cell r="C18">
            <v>3.4647188571158511</v>
          </cell>
          <cell r="D18">
            <v>0.50668907724337098</v>
          </cell>
          <cell r="E18">
            <v>2.7547309689197164E-4</v>
          </cell>
          <cell r="F18">
            <v>1.6452533843089794E-4</v>
          </cell>
          <cell r="G18">
            <v>1.1036843624604002E-3</v>
          </cell>
          <cell r="H18">
            <v>6.4273868736108451E-4</v>
          </cell>
          <cell r="I18">
            <v>3.4907649996592031E-4</v>
          </cell>
          <cell r="J18">
            <v>3.1660612050545385E-4</v>
          </cell>
          <cell r="K18">
            <v>3.498347274335582E-4</v>
          </cell>
          <cell r="L18">
            <v>3.3093138244788409E-4</v>
          </cell>
          <cell r="M18">
            <v>1.8093532106630789E-4</v>
          </cell>
        </row>
        <row r="19">
          <cell r="B19">
            <v>12.728665753806194</v>
          </cell>
          <cell r="C19">
            <v>13.638433793210908</v>
          </cell>
          <cell r="D19">
            <v>13.377605159197277</v>
          </cell>
          <cell r="E19">
            <v>15.471273909360811</v>
          </cell>
          <cell r="F19">
            <v>14.974020199645071</v>
          </cell>
          <cell r="G19">
            <v>17.938266079243643</v>
          </cell>
          <cell r="H19">
            <v>22.649128480509006</v>
          </cell>
          <cell r="I19">
            <v>21.745144393003944</v>
          </cell>
          <cell r="J19">
            <v>23.484950274235036</v>
          </cell>
          <cell r="K19">
            <v>22.769026020875611</v>
          </cell>
          <cell r="L19">
            <v>22.269965444443365</v>
          </cell>
          <cell r="M19">
            <v>22.110753698559666</v>
          </cell>
        </row>
        <row r="21">
          <cell r="B21">
            <v>7.7980463373618703</v>
          </cell>
          <cell r="C21">
            <v>8.0801649967632496</v>
          </cell>
          <cell r="D21">
            <v>5.608285255190129</v>
          </cell>
          <cell r="E21">
            <v>5.5456398843134966</v>
          </cell>
          <cell r="F21">
            <v>5.4830202480325561</v>
          </cell>
          <cell r="G21">
            <v>5.4553597174355017</v>
          </cell>
          <cell r="H21">
            <v>3.3226974301151335E-3</v>
          </cell>
          <cell r="I21">
            <v>4.0799826114643013E-4</v>
          </cell>
          <cell r="J21">
            <v>9.5459624196575694E-4</v>
          </cell>
          <cell r="K21">
            <v>6.8502756046422825E-4</v>
          </cell>
          <cell r="L21">
            <v>6.699211298077124E-4</v>
          </cell>
          <cell r="M21">
            <v>2.1846414264849946E-4</v>
          </cell>
        </row>
        <row r="22">
          <cell r="B22">
            <v>6.764297613651285E-2</v>
          </cell>
          <cell r="C22">
            <v>8.5495359932131504E-2</v>
          </cell>
          <cell r="D22">
            <v>8.4914721597087045E-2</v>
          </cell>
          <cell r="E22">
            <v>8.5580335894859125E-2</v>
          </cell>
          <cell r="F22">
            <v>8.5617981509581415E-2</v>
          </cell>
          <cell r="G22">
            <v>5.8845371751369065E-2</v>
          </cell>
          <cell r="H22">
            <v>5.8418353636974334E-2</v>
          </cell>
          <cell r="I22">
            <v>5.700313540272553E-2</v>
          </cell>
          <cell r="J22">
            <v>5.3148832961000904E-2</v>
          </cell>
          <cell r="K22">
            <v>5.3734539729452066E-2</v>
          </cell>
          <cell r="L22">
            <v>1.0026347736566594E-2</v>
          </cell>
          <cell r="M22">
            <v>1.3121617858506585E-3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5.7270903454935407E-2</v>
          </cell>
          <cell r="F23">
            <v>10.448110345450656</v>
          </cell>
          <cell r="G23">
            <v>10.385278860431985</v>
          </cell>
          <cell r="H23">
            <v>10.322288964773568</v>
          </cell>
          <cell r="I23">
            <v>17.478158913971221</v>
          </cell>
          <cell r="J23">
            <v>17.405043974629834</v>
          </cell>
          <cell r="K23">
            <v>17.421123431387713</v>
          </cell>
          <cell r="L23">
            <v>17.389819466757853</v>
          </cell>
          <cell r="M23">
            <v>17.381809340738464</v>
          </cell>
        </row>
        <row r="24">
          <cell r="B24">
            <v>0.74849674386346932</v>
          </cell>
          <cell r="C24">
            <v>0.94973122038176183</v>
          </cell>
          <cell r="D24">
            <v>2.4548613406559103</v>
          </cell>
          <cell r="E24">
            <v>4.0898191077548045</v>
          </cell>
          <cell r="F24">
            <v>5.6684938357453545</v>
          </cell>
          <cell r="G24">
            <v>6.8907334444759334</v>
          </cell>
          <cell r="H24">
            <v>8.3661308979855207</v>
          </cell>
          <cell r="I24">
            <v>9.1286586099906817</v>
          </cell>
          <cell r="J24">
            <v>9.1286553366419252</v>
          </cell>
          <cell r="K24">
            <v>9.3914418631080459</v>
          </cell>
          <cell r="L24">
            <v>9.391437340641076</v>
          </cell>
          <cell r="M24">
            <v>9.3914473909782679</v>
          </cell>
        </row>
        <row r="33">
          <cell r="B33">
            <v>12.006635617475979</v>
          </cell>
          <cell r="C33">
            <v>12.710042772117454</v>
          </cell>
          <cell r="D33">
            <v>13.399458980832067</v>
          </cell>
          <cell r="E33">
            <v>15.327087370848563</v>
          </cell>
          <cell r="F33">
            <v>15.955957715288793</v>
          </cell>
          <cell r="G33">
            <v>15.892038696000492</v>
          </cell>
          <cell r="H33">
            <v>16.13951964208718</v>
          </cell>
          <cell r="I33">
            <v>16.837730166688409</v>
          </cell>
          <cell r="J33">
            <v>16.83772671097762</v>
          </cell>
          <cell r="K33">
            <v>17.511442841298798</v>
          </cell>
          <cell r="L33">
            <v>17.511438946676471</v>
          </cell>
          <cell r="M33">
            <v>17.51146501007225</v>
          </cell>
        </row>
        <row r="34">
          <cell r="B34">
            <v>8.89781722104191</v>
          </cell>
          <cell r="C34">
            <v>8.1046990859490524</v>
          </cell>
          <cell r="D34">
            <v>8.0013450436090565</v>
          </cell>
          <cell r="E34">
            <v>5.1752970129860438</v>
          </cell>
          <cell r="F34">
            <v>3.5847261065317855</v>
          </cell>
          <cell r="G34">
            <v>2.1342557955027046</v>
          </cell>
          <cell r="H34">
            <v>0.36284773730131714</v>
          </cell>
          <cell r="I34">
            <v>3.9449911824346498E-6</v>
          </cell>
          <cell r="J34">
            <v>2.2577893975236953E-4</v>
          </cell>
          <cell r="K34">
            <v>1.6239431085297051E-4</v>
          </cell>
          <cell r="L34">
            <v>8.1116681541479639E-5</v>
          </cell>
          <cell r="M34">
            <v>5.0844017060291293E-5</v>
          </cell>
        </row>
        <row r="35">
          <cell r="B35">
            <v>2.7300049324955258</v>
          </cell>
          <cell r="C35">
            <v>2.4204604845607758</v>
          </cell>
          <cell r="D35">
            <v>2.3860135038195002E-3</v>
          </cell>
          <cell r="E35">
            <v>3.5093167654435777E-4</v>
          </cell>
          <cell r="F35">
            <v>2.3701201311864242E-4</v>
          </cell>
          <cell r="G35">
            <v>1.3371391154172638E-3</v>
          </cell>
          <cell r="H35">
            <v>8.8732612650699436E-4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6.9874445569480064E-5</v>
          </cell>
          <cell r="E36">
            <v>1.2925741048911401</v>
          </cell>
          <cell r="F36">
            <v>1.253867095264382</v>
          </cell>
          <cell r="G36">
            <v>1.4222974429301174</v>
          </cell>
          <cell r="H36">
            <v>1.4222902190038365</v>
          </cell>
          <cell r="I36">
            <v>1.4222879705874012</v>
          </cell>
          <cell r="J36">
            <v>1.3962811609335144</v>
          </cell>
          <cell r="K36">
            <v>1.3963396982937866</v>
          </cell>
          <cell r="L36">
            <v>0.77170621114315652</v>
          </cell>
          <cell r="M36">
            <v>0.77163960344080551</v>
          </cell>
        </row>
        <row r="37">
          <cell r="B37">
            <v>35.24254634309019</v>
          </cell>
          <cell r="C37">
            <v>29.935920223508216</v>
          </cell>
          <cell r="D37">
            <v>32.063589404530696</v>
          </cell>
          <cell r="E37">
            <v>23.168695102542642</v>
          </cell>
          <cell r="F37">
            <v>10.54077605850704</v>
          </cell>
          <cell r="G37">
            <v>9.4177513857155546</v>
          </cell>
          <cell r="H37">
            <v>8.1528152872983686</v>
          </cell>
          <cell r="I37">
            <v>1.258183847882332</v>
          </cell>
          <cell r="J37">
            <v>1.8696630752219163E-4</v>
          </cell>
          <cell r="K37">
            <v>5.2385606908741185E-4</v>
          </cell>
          <cell r="L37">
            <v>1.2120275200716995E-4</v>
          </cell>
          <cell r="M37">
            <v>6.6767239408530455E-5</v>
          </cell>
        </row>
        <row r="38">
          <cell r="B38">
            <v>0.30981891946302037</v>
          </cell>
          <cell r="C38">
            <v>5.2534823056731353E-5</v>
          </cell>
          <cell r="D38">
            <v>2.2326779411269979</v>
          </cell>
          <cell r="E38">
            <v>2.5264850743576841</v>
          </cell>
          <cell r="F38">
            <v>2.4499377713589987</v>
          </cell>
          <cell r="G38">
            <v>2.1970674372898436</v>
          </cell>
          <cell r="H38">
            <v>2.1455946249292404</v>
          </cell>
          <cell r="I38">
            <v>1.508552504700764</v>
          </cell>
          <cell r="J38">
            <v>0.64765324395932788</v>
          </cell>
          <cell r="K38">
            <v>1.4259876583544433</v>
          </cell>
          <cell r="L38">
            <v>0.64907449508265724</v>
          </cell>
          <cell r="M38">
            <v>0.6465013341385083</v>
          </cell>
        </row>
        <row r="39">
          <cell r="B39">
            <v>0.43673317450886362</v>
          </cell>
          <cell r="C39">
            <v>0.55206707013440248</v>
          </cell>
          <cell r="D39">
            <v>2.851033402343754</v>
          </cell>
          <cell r="E39">
            <v>6.2893235779097001</v>
          </cell>
          <cell r="F39">
            <v>6.2893540018854521</v>
          </cell>
          <cell r="G39">
            <v>6.2893558940654746</v>
          </cell>
          <cell r="H39">
            <v>6.2893572315259778</v>
          </cell>
          <cell r="I39">
            <v>6.2893613550179941</v>
          </cell>
          <cell r="J39">
            <v>6.2893647677041544</v>
          </cell>
          <cell r="K39">
            <v>6.9679026553823675</v>
          </cell>
          <cell r="L39">
            <v>6.9679090746401249</v>
          </cell>
          <cell r="M39">
            <v>6.9679858479090448</v>
          </cell>
        </row>
        <row r="55">
          <cell r="B55">
            <v>9.8139005441071436</v>
          </cell>
          <cell r="C55">
            <v>10.335084012728343</v>
          </cell>
          <cell r="D55">
            <v>10.339815865102054</v>
          </cell>
          <cell r="E55">
            <v>11.381688007828355</v>
          </cell>
          <cell r="F55">
            <v>11.381688539486627</v>
          </cell>
          <cell r="G55">
            <v>11.381689385054038</v>
          </cell>
          <cell r="H55">
            <v>11.381690211368902</v>
          </cell>
          <cell r="I55">
            <v>11.381693794062977</v>
          </cell>
          <cell r="J55">
            <v>11.381688357396834</v>
          </cell>
          <cell r="K55">
            <v>11.619111542311309</v>
          </cell>
          <cell r="L55">
            <v>11.61910837859039</v>
          </cell>
          <cell r="M55">
            <v>11.61912618173826</v>
          </cell>
        </row>
        <row r="56">
          <cell r="B56">
            <v>1.1081814492957434</v>
          </cell>
          <cell r="C56">
            <v>1.4007947756842345</v>
          </cell>
          <cell r="D56">
            <v>3.5967987288741035</v>
          </cell>
          <cell r="E56">
            <v>5.9437700817195127</v>
          </cell>
          <cell r="F56">
            <v>8.1691279467235329</v>
          </cell>
          <cell r="G56">
            <v>8.1691292883524689</v>
          </cell>
          <cell r="H56">
            <v>9.218309204736423</v>
          </cell>
          <cell r="I56">
            <v>11.854597162575233</v>
          </cell>
          <cell r="J56">
            <v>11.854607322577495</v>
          </cell>
          <cell r="K56">
            <v>13.214236704687561</v>
          </cell>
          <cell r="L56">
            <v>13.214236119626532</v>
          </cell>
          <cell r="M56">
            <v>13.214253717237707</v>
          </cell>
        </row>
        <row r="57">
          <cell r="B57">
            <v>6.9177159489853741</v>
          </cell>
          <cell r="C57">
            <v>6.3112903454324298</v>
          </cell>
          <cell r="D57">
            <v>6.2459566203155568</v>
          </cell>
          <cell r="E57">
            <v>5.0691998050121381</v>
          </cell>
          <cell r="F57">
            <v>3.807466165815256</v>
          </cell>
          <cell r="G57">
            <v>2.8098181336714987</v>
          </cell>
          <cell r="H57">
            <v>1.4159429536601296</v>
          </cell>
          <cell r="I57">
            <v>1.1326114928691418</v>
          </cell>
          <cell r="J57">
            <v>1.1120781835623001</v>
          </cell>
          <cell r="K57">
            <v>1.1120743235444683</v>
          </cell>
          <cell r="L57">
            <v>0.6145961936297869</v>
          </cell>
          <cell r="M57">
            <v>0.61451904503904731</v>
          </cell>
        </row>
        <row r="58">
          <cell r="B58">
            <v>1.8458245849835373</v>
          </cell>
          <cell r="C58">
            <v>1.6436136920409936</v>
          </cell>
          <cell r="D58">
            <v>1.6306911040166391E-3</v>
          </cell>
          <cell r="E58">
            <v>2.4240605557301507E-4</v>
          </cell>
          <cell r="F58">
            <v>1.6544919840763225E-4</v>
          </cell>
          <cell r="G58">
            <v>9.4318450353745155E-4</v>
          </cell>
          <cell r="H58">
            <v>6.3238623878495272E-4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28.619772464650893</v>
          </cell>
          <cell r="C59">
            <v>24.119651388711628</v>
          </cell>
          <cell r="D59">
            <v>27.66658725028929</v>
          </cell>
          <cell r="E59">
            <v>20.801051324183423</v>
          </cell>
          <cell r="F59">
            <v>10.84887096343617</v>
          </cell>
          <cell r="G59">
            <v>8.7630348872232311</v>
          </cell>
          <cell r="H59">
            <v>7.1667025790161851</v>
          </cell>
          <cell r="I59">
            <v>1.7840922079290782</v>
          </cell>
          <cell r="J59">
            <v>2.6425702587324425E-3</v>
          </cell>
          <cell r="K59">
            <v>1.1927441617072638</v>
          </cell>
          <cell r="L59">
            <v>0.53945943181822398</v>
          </cell>
          <cell r="M59">
            <v>0.53690005877002911</v>
          </cell>
        </row>
        <row r="60">
          <cell r="B60">
            <v>0</v>
          </cell>
          <cell r="C60">
            <v>0</v>
          </cell>
          <cell r="D60">
            <v>5.6955981620635679E-3</v>
          </cell>
          <cell r="E60">
            <v>2.6958335396617393E-3</v>
          </cell>
          <cell r="F60">
            <v>2.6010327203243411E-3</v>
          </cell>
          <cell r="G60">
            <v>2.3594852209415582</v>
          </cell>
          <cell r="H60">
            <v>3.6781789640825355</v>
          </cell>
          <cell r="I60">
            <v>1.3754117655683231</v>
          </cell>
          <cell r="J60">
            <v>1.3753914723408749</v>
          </cell>
          <cell r="K60">
            <v>1.5773526165575199E-2</v>
          </cell>
          <cell r="L60">
            <v>1.5765579384662075E-2</v>
          </cell>
          <cell r="M60">
            <v>1.5760847445491527E-2</v>
          </cell>
        </row>
        <row r="61">
          <cell r="B61">
            <v>2.3674067252339026</v>
          </cell>
          <cell r="C61">
            <v>2.3075027588391532</v>
          </cell>
          <cell r="D61">
            <v>0.33821495905995003</v>
          </cell>
          <cell r="E61">
            <v>1.8456697491762088E-4</v>
          </cell>
          <cell r="F61">
            <v>1.1064329009477884E-4</v>
          </cell>
          <cell r="G61">
            <v>7.4498694466076996E-4</v>
          </cell>
          <cell r="H61">
            <v>4.3545546068713504E-4</v>
          </cell>
          <cell r="I61">
            <v>2.3737201997682585E-4</v>
          </cell>
          <cell r="J61">
            <v>2.1529216194370873E-4</v>
          </cell>
          <cell r="K61">
            <v>2.3788761465481971E-4</v>
          </cell>
          <cell r="L61">
            <v>2.2503334006456125E-4</v>
          </cell>
          <cell r="M61">
            <v>1.2303601832508931E-4</v>
          </cell>
        </row>
        <row r="62">
          <cell r="B62">
            <v>5.1850659123921918</v>
          </cell>
          <cell r="C62">
            <v>5.5675634625086836</v>
          </cell>
          <cell r="D62">
            <v>5.6974242643914845</v>
          </cell>
          <cell r="E62">
            <v>7.1991270725787961</v>
          </cell>
          <cell r="F62">
            <v>6.5552530592966409</v>
          </cell>
          <cell r="G62">
            <v>10.210923635180093</v>
          </cell>
          <cell r="H62">
            <v>12.875559596947566</v>
          </cell>
          <cell r="I62">
            <v>13.158840769311849</v>
          </cell>
          <cell r="J62">
            <v>13.020716310940124</v>
          </cell>
          <cell r="K62">
            <v>12.87861870758698</v>
          </cell>
          <cell r="L62">
            <v>13.458377996993711</v>
          </cell>
          <cell r="M62">
            <v>13.480483126513866</v>
          </cell>
        </row>
        <row r="63">
          <cell r="B63">
            <v>6.5822834285894931</v>
          </cell>
          <cell r="C63">
            <v>7.0678503219536593</v>
          </cell>
          <cell r="D63">
            <v>6.7360767014731175</v>
          </cell>
          <cell r="E63">
            <v>7.2568718888657413</v>
          </cell>
          <cell r="F63">
            <v>7.5102487958806234</v>
          </cell>
          <cell r="G63">
            <v>6.7287939902193949</v>
          </cell>
          <cell r="H63">
            <v>7.7699122541545567</v>
          </cell>
          <cell r="I63">
            <v>6.9288935652902559</v>
          </cell>
          <cell r="J63">
            <v>8.5733548379465763</v>
          </cell>
          <cell r="K63">
            <v>8.1320479438997957</v>
          </cell>
          <cell r="L63">
            <v>6.9846339842904195</v>
          </cell>
          <cell r="M63">
            <v>6.811034058440975</v>
          </cell>
        </row>
        <row r="64">
          <cell r="B64">
            <v>5.3111250334353359</v>
          </cell>
          <cell r="C64">
            <v>6.2669418933628096</v>
          </cell>
          <cell r="D64">
            <v>5.8302883251867517</v>
          </cell>
          <cell r="E64">
            <v>6.8143824770305432</v>
          </cell>
          <cell r="F64">
            <v>7.3029946877254428</v>
          </cell>
          <cell r="G64">
            <v>5.8390938195918389</v>
          </cell>
          <cell r="H64">
            <v>5.8658259869428537</v>
          </cell>
          <cell r="I64">
            <v>5.8900071410745207</v>
          </cell>
          <cell r="J64">
            <v>5.8363495842494535</v>
          </cell>
          <cell r="K64">
            <v>6.4061061961497217</v>
          </cell>
          <cell r="L64">
            <v>5.7999619239594029</v>
          </cell>
          <cell r="M64">
            <v>5.7805125119701586</v>
          </cell>
        </row>
        <row r="65">
          <cell r="B65">
            <v>0.46152201498699502</v>
          </cell>
          <cell r="C65">
            <v>0.54457607602442293</v>
          </cell>
          <cell r="D65">
            <v>0.54457705653082922</v>
          </cell>
          <cell r="E65">
            <v>0.54461272114262393</v>
          </cell>
          <cell r="F65">
            <v>0.54461890603535468</v>
          </cell>
          <cell r="G65">
            <v>0.54462384008070297</v>
          </cell>
          <cell r="H65">
            <v>0.54463211042984883</v>
          </cell>
          <cell r="I65">
            <v>0.54464570766417431</v>
          </cell>
          <cell r="J65">
            <v>0.54464821673301478</v>
          </cell>
          <cell r="K65">
            <v>0.54466222522208452</v>
          </cell>
          <cell r="L65">
            <v>0.54467239727283634</v>
          </cell>
          <cell r="M65">
            <v>0.54468788983932981</v>
          </cell>
        </row>
        <row r="66">
          <cell r="B66">
            <v>4.1173684661270737</v>
          </cell>
          <cell r="C66">
            <v>4.2663271182909943</v>
          </cell>
          <cell r="D66">
            <v>2.9611746147403868</v>
          </cell>
          <cell r="E66">
            <v>2.9280978589175288</v>
          </cell>
          <cell r="F66">
            <v>2.8950346909611877</v>
          </cell>
          <cell r="G66">
            <v>2.8804299308059429</v>
          </cell>
          <cell r="H66">
            <v>1.7809658225417123E-3</v>
          </cell>
          <cell r="I66">
            <v>2.21951054063658E-4</v>
          </cell>
          <cell r="J66">
            <v>5.1930035562937197E-4</v>
          </cell>
          <cell r="K66">
            <v>3.7265499289254004E-4</v>
          </cell>
          <cell r="L66">
            <v>3.6443709461539571E-4</v>
          </cell>
          <cell r="M66">
            <v>1.1884449360078369E-4</v>
          </cell>
        </row>
        <row r="67">
          <cell r="B67">
            <v>6.764297613651285E-2</v>
          </cell>
          <cell r="C67">
            <v>8.5495359932131504E-2</v>
          </cell>
          <cell r="D67">
            <v>8.4914721597087045E-2</v>
          </cell>
          <cell r="E67">
            <v>8.5580335894859125E-2</v>
          </cell>
          <cell r="F67">
            <v>8.5617981509581415E-2</v>
          </cell>
          <cell r="G67">
            <v>5.8845371751369065E-2</v>
          </cell>
          <cell r="H67">
            <v>5.8418353636974334E-2</v>
          </cell>
          <cell r="I67">
            <v>5.700313540272553E-2</v>
          </cell>
          <cell r="J67">
            <v>5.3148832961000904E-2</v>
          </cell>
          <cell r="K67">
            <v>5.3734539729452066E-2</v>
          </cell>
          <cell r="L67">
            <v>1.0026347736566594E-2</v>
          </cell>
          <cell r="M67">
            <v>1.3121617858506585E-3</v>
          </cell>
        </row>
        <row r="68">
          <cell r="B68">
            <v>0.31051728707580212</v>
          </cell>
          <cell r="C68">
            <v>0.39251968686556005</v>
          </cell>
          <cell r="D68">
            <v>2.0270847490664079</v>
          </cell>
          <cell r="E68">
            <v>4.4717090638937931</v>
          </cell>
          <cell r="F68">
            <v>4.4717306953405567</v>
          </cell>
          <cell r="G68">
            <v>4.4717320406805525</v>
          </cell>
          <cell r="H68">
            <v>4.5000350991568361</v>
          </cell>
          <cell r="I68">
            <v>4.5283401756129598</v>
          </cell>
          <cell r="J68">
            <v>4.528342632746992</v>
          </cell>
          <cell r="K68">
            <v>5.0168899118753041</v>
          </cell>
          <cell r="L68">
            <v>5.0168945337408957</v>
          </cell>
          <cell r="M68">
            <v>5.0169498104945118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1.9268298915927559E-2</v>
          </cell>
          <cell r="F69">
            <v>8.1068490531191646</v>
          </cell>
          <cell r="G69">
            <v>8.1068476193156584</v>
          </cell>
          <cell r="H69">
            <v>8.1068577277505334</v>
          </cell>
          <cell r="I69">
            <v>14.12380346499171</v>
          </cell>
          <cell r="J69">
            <v>14.123668856441121</v>
          </cell>
          <cell r="K69">
            <v>14.123677685574576</v>
          </cell>
          <cell r="L69">
            <v>14.123618405615638</v>
          </cell>
          <cell r="M69">
            <v>14.123639295446859</v>
          </cell>
        </row>
        <row r="70">
          <cell r="B70">
            <v>0</v>
          </cell>
          <cell r="C70">
            <v>4.0436088177961036</v>
          </cell>
          <cell r="D70">
            <v>4.0436153265372283</v>
          </cell>
          <cell r="E70">
            <v>4.6122608535867888</v>
          </cell>
          <cell r="F70">
            <v>5.977891218340913</v>
          </cell>
          <cell r="G70">
            <v>5.9779414778753859</v>
          </cell>
          <cell r="H70">
            <v>5.9780224514425671</v>
          </cell>
          <cell r="I70">
            <v>6.0071874924400097</v>
          </cell>
          <cell r="J70">
            <v>6.057134683514076</v>
          </cell>
          <cell r="K70">
            <v>6.1625345969381655</v>
          </cell>
          <cell r="L70">
            <v>6.1622532386047046</v>
          </cell>
          <cell r="M70">
            <v>6.1625542706611247</v>
          </cell>
        </row>
        <row r="71">
          <cell r="B71">
            <v>72.708326835999998</v>
          </cell>
          <cell r="C71">
            <v>74.352819710171133</v>
          </cell>
          <cell r="D71">
            <v>76.119855472430316</v>
          </cell>
          <cell r="E71">
            <v>77.130742596140195</v>
          </cell>
          <cell r="F71">
            <v>77.660269828879876</v>
          </cell>
          <cell r="G71">
            <v>78.304076812191937</v>
          </cell>
          <cell r="H71">
            <v>78.562936300847937</v>
          </cell>
          <cell r="I71">
            <v>78.767587197867002</v>
          </cell>
          <cell r="J71">
            <v>78.464506454186164</v>
          </cell>
          <cell r="K71">
            <v>80.472822607999802</v>
          </cell>
          <cell r="L71">
            <v>78.10419400169846</v>
          </cell>
          <cell r="M71">
            <v>77.92197485589513</v>
          </cell>
        </row>
      </sheetData>
      <sheetData sheetId="71">
        <row r="3">
          <cell r="B3">
            <v>56.994774574912441</v>
          </cell>
          <cell r="C3">
            <v>58.701894858255613</v>
          </cell>
          <cell r="D3">
            <v>61.538282817119963</v>
          </cell>
          <cell r="E3">
            <v>62.070180433065303</v>
          </cell>
          <cell r="F3">
            <v>62.292777936913318</v>
          </cell>
          <cell r="G3">
            <v>62.658396199311603</v>
          </cell>
          <cell r="H3">
            <v>62.135821352543516</v>
          </cell>
          <cell r="I3">
            <v>61.613324574192347</v>
          </cell>
          <cell r="J3">
            <v>62.66096931532492</v>
          </cell>
          <cell r="K3">
            <v>63.515962152848715</v>
          </cell>
          <cell r="L3">
            <v>64.326034971970842</v>
          </cell>
          <cell r="M3">
            <v>65.100408424344664</v>
          </cell>
        </row>
        <row r="6">
          <cell r="B6">
            <v>0</v>
          </cell>
          <cell r="C6">
            <v>6.9645299815398554</v>
          </cell>
          <cell r="D6">
            <v>6.9637775953481977</v>
          </cell>
          <cell r="E6">
            <v>12.403128706532939</v>
          </cell>
          <cell r="F6">
            <v>12.40343542115145</v>
          </cell>
          <cell r="G6">
            <v>12.403437358221945</v>
          </cell>
          <cell r="H6">
            <v>14.227374646506995</v>
          </cell>
          <cell r="I6">
            <v>21.071389207626989</v>
          </cell>
          <cell r="J6">
            <v>21.070939840578166</v>
          </cell>
          <cell r="K6">
            <v>21.07126927419904</v>
          </cell>
          <cell r="L6">
            <v>21.070952359445879</v>
          </cell>
          <cell r="M6">
            <v>21.070684411320517</v>
          </cell>
        </row>
        <row r="11">
          <cell r="B11">
            <v>60.950010858600763</v>
          </cell>
          <cell r="C11">
            <v>60.4343308244433</v>
          </cell>
          <cell r="D11">
            <v>65.489672525478213</v>
          </cell>
          <cell r="E11">
            <v>65.586604085172453</v>
          </cell>
          <cell r="F11">
            <v>65.443583729179196</v>
          </cell>
          <cell r="G11">
            <v>65.50010692850104</v>
          </cell>
          <cell r="H11">
            <v>64.610240580192325</v>
          </cell>
          <cell r="I11">
            <v>65.7263404701025</v>
          </cell>
          <cell r="J11">
            <v>67.07190444153197</v>
          </cell>
          <cell r="K11">
            <v>67.480063252289455</v>
          </cell>
          <cell r="L11">
            <v>67.771625072185373</v>
          </cell>
          <cell r="M11">
            <v>68.67298247849935</v>
          </cell>
        </row>
        <row r="12">
          <cell r="B12">
            <v>30.256636573295133</v>
          </cell>
          <cell r="C12">
            <v>26.698636096896177</v>
          </cell>
          <cell r="D12">
            <v>24.802018230464935</v>
          </cell>
          <cell r="E12">
            <v>19.377431379897025</v>
          </cell>
          <cell r="F12">
            <v>14.807608443796928</v>
          </cell>
          <cell r="G12">
            <v>10.708904737422055</v>
          </cell>
          <cell r="H12">
            <v>5.5404866396984698</v>
          </cell>
          <cell r="I12">
            <v>3.9022343496454362E-6</v>
          </cell>
          <cell r="J12">
            <v>2.2223226426553922E-4</v>
          </cell>
          <cell r="K12">
            <v>3.5041504776892963E-4</v>
          </cell>
          <cell r="L12">
            <v>2.452069592645359E-4</v>
          </cell>
          <cell r="M12">
            <v>4.5498233827263147E-4</v>
          </cell>
        </row>
        <row r="13">
          <cell r="B13">
            <v>0</v>
          </cell>
          <cell r="C13">
            <v>0</v>
          </cell>
          <cell r="D13">
            <v>5.3788483962757809E-5</v>
          </cell>
          <cell r="E13">
            <v>3.3754119667470854E-4</v>
          </cell>
          <cell r="F13">
            <v>5.1728238697511589E-4</v>
          </cell>
          <cell r="G13">
            <v>1.7100008796144911E-4</v>
          </cell>
          <cell r="H13">
            <v>7.6904673102928247E-4</v>
          </cell>
          <cell r="I13">
            <v>3.75747294470274</v>
          </cell>
          <cell r="J13">
            <v>0.90661523424213075</v>
          </cell>
          <cell r="K13">
            <v>0.86938347333874433</v>
          </cell>
          <cell r="L13">
            <v>0.8697221778419526</v>
          </cell>
          <cell r="M13">
            <v>0.86971021850075458</v>
          </cell>
        </row>
        <row r="14">
          <cell r="B14">
            <v>25.26133506077046</v>
          </cell>
          <cell r="C14">
            <v>23.474345979077928</v>
          </cell>
          <cell r="D14">
            <v>25.951748325444445</v>
          </cell>
          <cell r="E14">
            <v>24.779838921545316</v>
          </cell>
          <cell r="F14">
            <v>24.904633376993836</v>
          </cell>
          <cell r="G14">
            <v>25.28434716404665</v>
          </cell>
          <cell r="H14">
            <v>22.363946472491286</v>
          </cell>
          <cell r="I14">
            <v>6.633142161142386</v>
          </cell>
          <cell r="J14">
            <v>3.2015019025349689</v>
          </cell>
          <cell r="K14">
            <v>1.5961576799263635</v>
          </cell>
          <cell r="L14">
            <v>0.98616454593915204</v>
          </cell>
          <cell r="M14">
            <v>0.62970180481356541</v>
          </cell>
        </row>
        <row r="15">
          <cell r="B15">
            <v>0.28735511694683546</v>
          </cell>
          <cell r="C15">
            <v>3.2754375326576368</v>
          </cell>
          <cell r="D15">
            <v>9.9677120975062393E-3</v>
          </cell>
          <cell r="E15">
            <v>1.7616478057830187E-4</v>
          </cell>
          <cell r="F15">
            <v>2.5910639061754856E-4</v>
          </cell>
          <cell r="G15">
            <v>8.5884827272914382E-2</v>
          </cell>
          <cell r="H15">
            <v>9.2043256829069928E-2</v>
          </cell>
          <cell r="I15">
            <v>0.17556853263235589</v>
          </cell>
          <cell r="J15">
            <v>1.6724049521513999</v>
          </cell>
          <cell r="K15">
            <v>1.6910251343018203</v>
          </cell>
          <cell r="L15">
            <v>1.69492593060465</v>
          </cell>
          <cell r="M15">
            <v>1.6952380013946338</v>
          </cell>
        </row>
        <row r="16">
          <cell r="B16">
            <v>1.4022820851541273</v>
          </cell>
          <cell r="C16">
            <v>1.5372266861587973</v>
          </cell>
          <cell r="D16">
            <v>1.55556813839941</v>
          </cell>
          <cell r="E16">
            <v>1.5168962223088716</v>
          </cell>
          <cell r="F16">
            <v>1.6686594560562282</v>
          </cell>
          <cell r="G16">
            <v>3.5184673404054156</v>
          </cell>
          <cell r="H16">
            <v>5.6757566262788481</v>
          </cell>
          <cell r="I16">
            <v>12.087848857626843</v>
          </cell>
          <cell r="J16">
            <v>13.053069489591131</v>
          </cell>
          <cell r="K16">
            <v>16.300286617178447</v>
          </cell>
          <cell r="L16">
            <v>17.331520403715722</v>
          </cell>
          <cell r="M16">
            <v>17.359988221409676</v>
          </cell>
        </row>
        <row r="17">
          <cell r="B17">
            <v>7.7269001563083819</v>
          </cell>
          <cell r="C17">
            <v>8.3697045142056101</v>
          </cell>
          <cell r="D17">
            <v>8.9889647065527178</v>
          </cell>
          <cell r="E17">
            <v>8.9891036792423602</v>
          </cell>
          <cell r="F17">
            <v>9.1454770528441038</v>
          </cell>
          <cell r="G17">
            <v>8.2890333273613255</v>
          </cell>
          <cell r="H17">
            <v>8.9713150409222369</v>
          </cell>
          <cell r="I17">
            <v>8.7499285851853053</v>
          </cell>
          <cell r="J17">
            <v>10.714025939816754</v>
          </cell>
          <cell r="K17">
            <v>10.80605882119854</v>
          </cell>
          <cell r="L17">
            <v>10.628859578081052</v>
          </cell>
          <cell r="M17">
            <v>10.351643943639957</v>
          </cell>
        </row>
        <row r="19">
          <cell r="B19">
            <v>0.62699428458898399</v>
          </cell>
          <cell r="C19">
            <v>0.68733708003574046</v>
          </cell>
          <cell r="D19">
            <v>0.68722407473936042</v>
          </cell>
          <cell r="E19">
            <v>0.68847247376949894</v>
          </cell>
          <cell r="F19">
            <v>1.6214156977776035</v>
          </cell>
          <cell r="G19">
            <v>3.3923927521217485</v>
          </cell>
          <cell r="H19">
            <v>3.261729596286969</v>
          </cell>
          <cell r="I19">
            <v>3.4505349119806978</v>
          </cell>
          <cell r="J19">
            <v>3.4524765743635117</v>
          </cell>
          <cell r="K19">
            <v>3.4523551976329472</v>
          </cell>
          <cell r="L19">
            <v>3.4526298567094655</v>
          </cell>
          <cell r="M19">
            <v>3.314929009428575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1.7782363197603754E-3</v>
          </cell>
          <cell r="F20">
            <v>7.7423057326297826E-2</v>
          </cell>
          <cell r="G20">
            <v>0.71778925880381927</v>
          </cell>
          <cell r="H20">
            <v>2.1290318443944587</v>
          </cell>
          <cell r="I20">
            <v>1.9195636498750106</v>
          </cell>
          <cell r="J20">
            <v>1.8334630251345809</v>
          </cell>
          <cell r="K20">
            <v>0.62039977534758661</v>
          </cell>
          <cell r="L20">
            <v>0.3571572111610784</v>
          </cell>
          <cell r="M20">
            <v>0.14666085481584831</v>
          </cell>
        </row>
        <row r="21">
          <cell r="B21">
            <v>2.9295865411692885</v>
          </cell>
          <cell r="C21">
            <v>3.1924524852229155</v>
          </cell>
          <cell r="D21">
            <v>3.3650489136464148</v>
          </cell>
          <cell r="E21">
            <v>3.6715289518252456</v>
          </cell>
          <cell r="F21">
            <v>3.9258334750155912</v>
          </cell>
          <cell r="G21">
            <v>4.2050319536407894</v>
          </cell>
          <cell r="H21">
            <v>4.5109453190543336</v>
          </cell>
          <cell r="I21">
            <v>8.1543879435471318</v>
          </cell>
          <cell r="J21">
            <v>8.6437788680856258</v>
          </cell>
          <cell r="K21">
            <v>9.1710182021829709</v>
          </cell>
          <cell r="L21">
            <v>9.7389777594384661</v>
          </cell>
          <cell r="M21">
            <v>10.435429340417297</v>
          </cell>
        </row>
        <row r="28">
          <cell r="B28">
            <v>3.955236283688321</v>
          </cell>
          <cell r="C28">
            <v>1.732435966187688</v>
          </cell>
          <cell r="D28">
            <v>3.9513897083582545</v>
          </cell>
          <cell r="E28">
            <v>3.5164236521071546</v>
          </cell>
          <cell r="F28">
            <v>3.1508057922658903</v>
          </cell>
          <cell r="G28">
            <v>2.8417107291894377</v>
          </cell>
          <cell r="H28">
            <v>2.4744192276488057</v>
          </cell>
          <cell r="I28">
            <v>4.1130158959101557</v>
          </cell>
          <cell r="J28">
            <v>4.4109351262070495</v>
          </cell>
          <cell r="K28">
            <v>3.9641010994407377</v>
          </cell>
          <cell r="L28">
            <v>3.4455901002145284</v>
          </cell>
          <cell r="M28">
            <v>3.5725740541546878</v>
          </cell>
        </row>
        <row r="47">
          <cell r="B47">
            <v>4.2612167871553295</v>
          </cell>
          <cell r="C47">
            <v>4.6176544875545753</v>
          </cell>
          <cell r="D47">
            <v>4.8269576874105091</v>
          </cell>
          <cell r="E47">
            <v>5.2001293904422239</v>
          </cell>
          <cell r="F47">
            <v>5.2001404861676619</v>
          </cell>
          <cell r="G47">
            <v>5.2001512483434258</v>
          </cell>
          <cell r="H47">
            <v>5.2001690594356669</v>
          </cell>
          <cell r="I47">
            <v>10.384636230713843</v>
          </cell>
          <cell r="J47">
            <v>10.384629964639638</v>
          </cell>
          <cell r="K47">
            <v>10.384637224254492</v>
          </cell>
          <cell r="L47">
            <v>10.384640707323566</v>
          </cell>
          <cell r="M47">
            <v>10.866682795700816</v>
          </cell>
        </row>
        <row r="48">
          <cell r="B48">
            <v>24.843071696210451</v>
          </cell>
          <cell r="C48">
            <v>21.965083502159143</v>
          </cell>
          <cell r="D48">
            <v>20.465260479137811</v>
          </cell>
          <cell r="E48">
            <v>16.068199476649472</v>
          </cell>
          <cell r="F48">
            <v>12.340410219957835</v>
          </cell>
          <cell r="G48">
            <v>8.9688509301646455</v>
          </cell>
          <cell r="H48">
            <v>4.6408016373847012</v>
          </cell>
          <cell r="I48">
            <v>3.1468868593098085</v>
          </cell>
          <cell r="J48">
            <v>0.75947637819910574</v>
          </cell>
          <cell r="K48">
            <v>0.72840213152370326</v>
          </cell>
          <cell r="L48">
            <v>0.72859768477101905</v>
          </cell>
          <cell r="M48">
            <v>0.72876335570268469</v>
          </cell>
        </row>
        <row r="49">
          <cell r="B49">
            <v>24.189717295923874</v>
          </cell>
          <cell r="C49">
            <v>25.326922686643261</v>
          </cell>
          <cell r="D49">
            <v>24.579995305518953</v>
          </cell>
          <cell r="E49">
            <v>23.462228627555017</v>
          </cell>
          <cell r="F49">
            <v>23.416753908153517</v>
          </cell>
          <cell r="G49">
            <v>23.831360444611651</v>
          </cell>
          <cell r="H49">
            <v>21.194814281423472</v>
          </cell>
          <cell r="I49">
            <v>6.2737553888612796</v>
          </cell>
          <cell r="J49">
            <v>4.0226269472466765</v>
          </cell>
          <cell r="K49">
            <v>2.0462575946210606</v>
          </cell>
          <cell r="L49">
            <v>1.0358851136303895</v>
          </cell>
          <cell r="M49">
            <v>0.42903794180356791</v>
          </cell>
        </row>
        <row r="50">
          <cell r="B50">
            <v>0</v>
          </cell>
          <cell r="C50">
            <v>0</v>
          </cell>
          <cell r="D50">
            <v>1.6277963197930611E-3</v>
          </cell>
          <cell r="E50">
            <v>1.6660956602825943E-3</v>
          </cell>
          <cell r="F50">
            <v>0.4036723348011384</v>
          </cell>
          <cell r="G50">
            <v>0.83675264866237853</v>
          </cell>
          <cell r="H50">
            <v>1.3032989606679024</v>
          </cell>
          <cell r="I50">
            <v>0.89516847163141533</v>
          </cell>
          <cell r="J50">
            <v>1.7669042801879937</v>
          </cell>
          <cell r="K50">
            <v>2.7060398158043948</v>
          </cell>
          <cell r="L50">
            <v>3.7177132056375788</v>
          </cell>
          <cell r="M50">
            <v>4.3255873432609979</v>
          </cell>
        </row>
        <row r="51">
          <cell r="B51">
            <v>2.0957254611108951</v>
          </cell>
          <cell r="C51">
            <v>2.2700690912689776</v>
          </cell>
          <cell r="D51">
            <v>2.883136510032025</v>
          </cell>
          <cell r="E51">
            <v>2.8832745742409873</v>
          </cell>
          <cell r="F51">
            <v>3.038085668632267</v>
          </cell>
          <cell r="G51">
            <v>2.1902025828074057</v>
          </cell>
          <cell r="H51">
            <v>2.4164734228312783</v>
          </cell>
          <cell r="I51">
            <v>2.1972797606362167</v>
          </cell>
          <cell r="J51">
            <v>2.2818245528403978</v>
          </cell>
          <cell r="K51">
            <v>2.372932233327036</v>
          </cell>
          <cell r="L51">
            <v>2.1975030910511233</v>
          </cell>
          <cell r="M51">
            <v>1.9230499728345545</v>
          </cell>
        </row>
        <row r="52">
          <cell r="B52">
            <v>5.5539056936344053</v>
          </cell>
          <cell r="C52">
            <v>6.0159383777945745</v>
          </cell>
          <cell r="D52">
            <v>6.0159385494551687</v>
          </cell>
          <cell r="E52">
            <v>6.015938068208956</v>
          </cell>
          <cell r="F52">
            <v>6.0159366136833956</v>
          </cell>
          <cell r="G52">
            <v>6.0159404112803179</v>
          </cell>
          <cell r="H52">
            <v>6.4651284676817227</v>
          </cell>
          <cell r="I52">
            <v>6.4651495386972355</v>
          </cell>
          <cell r="J52">
            <v>8.3250611275781807</v>
          </cell>
          <cell r="K52">
            <v>8.3250659996595235</v>
          </cell>
          <cell r="L52">
            <v>8.3250678912491072</v>
          </cell>
          <cell r="M52">
            <v>8.325077531369006</v>
          </cell>
        </row>
        <row r="53">
          <cell r="B53">
            <v>6.1735484310803361</v>
          </cell>
          <cell r="C53">
            <v>7.0036350892095225</v>
          </cell>
          <cell r="D53">
            <v>6.926226033293708</v>
          </cell>
          <cell r="E53">
            <v>5.6930534575153331</v>
          </cell>
          <cell r="F53">
            <v>5.987913737369416</v>
          </cell>
          <cell r="G53">
            <v>4.7050658867882991</v>
          </cell>
          <cell r="H53">
            <v>3.9952609641438754</v>
          </cell>
          <cell r="I53">
            <v>0.3866898928996037</v>
          </cell>
          <cell r="J53">
            <v>0.38516895997447953</v>
          </cell>
          <cell r="K53">
            <v>0.38358066293946724</v>
          </cell>
          <cell r="L53">
            <v>0.38368222772253957</v>
          </cell>
          <cell r="M53">
            <v>1.0373074432697598</v>
          </cell>
        </row>
        <row r="54">
          <cell r="B54">
            <v>1.8770744248868299</v>
          </cell>
          <cell r="C54">
            <v>2.1600841243032258</v>
          </cell>
          <cell r="D54">
            <v>2.1233147264665342</v>
          </cell>
          <cell r="E54">
            <v>2.136062994424679</v>
          </cell>
          <cell r="F54">
            <v>2.2685519153422455</v>
          </cell>
          <cell r="G54">
            <v>2.4763296795289955</v>
          </cell>
          <cell r="H54">
            <v>2.4514531029895013</v>
          </cell>
          <cell r="I54">
            <v>2.2392005811097722</v>
          </cell>
          <cell r="J54">
            <v>2.2056147087505908</v>
          </cell>
          <cell r="K54">
            <v>2.2211191301814184</v>
          </cell>
          <cell r="L54">
            <v>2.2217363482675543</v>
          </cell>
          <cell r="M54">
            <v>2.222196846898862</v>
          </cell>
        </row>
        <row r="55">
          <cell r="B55">
            <v>0.62699428458898399</v>
          </cell>
          <cell r="C55">
            <v>0.68733708003574046</v>
          </cell>
          <cell r="D55">
            <v>0.68722407473936042</v>
          </cell>
          <cell r="E55">
            <v>0.68847247376949894</v>
          </cell>
          <cell r="F55">
            <v>1.6214156977776035</v>
          </cell>
          <cell r="G55">
            <v>3.3923927521217485</v>
          </cell>
          <cell r="H55">
            <v>3.261729596286969</v>
          </cell>
          <cell r="I55">
            <v>3.4505349119806978</v>
          </cell>
          <cell r="J55">
            <v>3.4524765743635117</v>
          </cell>
          <cell r="K55">
            <v>3.4523551976329472</v>
          </cell>
          <cell r="L55">
            <v>3.4526298567094655</v>
          </cell>
          <cell r="M55">
            <v>3.314929009428575</v>
          </cell>
        </row>
        <row r="56">
          <cell r="B56">
            <v>1.2230704346714292</v>
          </cell>
          <cell r="C56">
            <v>1.3407691156677031</v>
          </cell>
          <cell r="D56">
            <v>1.3567665303119649</v>
          </cell>
          <cell r="E56">
            <v>1.3230368850977978</v>
          </cell>
          <cell r="F56">
            <v>1.4554047775722436</v>
          </cell>
          <cell r="G56">
            <v>3.0688072143016041</v>
          </cell>
          <cell r="H56">
            <v>4.9503949294404128</v>
          </cell>
          <cell r="I56">
            <v>10.543021773622135</v>
          </cell>
          <cell r="J56">
            <v>11.384887208821398</v>
          </cell>
          <cell r="K56">
            <v>14.217109987503035</v>
          </cell>
          <cell r="L56">
            <v>15.116552096120861</v>
          </cell>
          <cell r="M56">
            <v>15.141381726713506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6.109278569078262E-4</v>
          </cell>
          <cell r="F57">
            <v>5.471486976717975E-2</v>
          </cell>
          <cell r="G57">
            <v>0.50222022615652651</v>
          </cell>
          <cell r="H57">
            <v>1.5266489878650427</v>
          </cell>
          <cell r="I57">
            <v>1.6185152150870827</v>
          </cell>
          <cell r="J57">
            <v>1.5942310924908003</v>
          </cell>
          <cell r="K57">
            <v>0.52974611697899499</v>
          </cell>
          <cell r="L57">
            <v>0.29691045135341748</v>
          </cell>
          <cell r="M57">
            <v>0.11482139276516516</v>
          </cell>
        </row>
        <row r="58">
          <cell r="B58">
            <v>0</v>
          </cell>
          <cell r="C58">
            <v>6.9645299815398554</v>
          </cell>
          <cell r="D58">
            <v>6.9637775953481977</v>
          </cell>
          <cell r="E58">
            <v>12.403128706532939</v>
          </cell>
          <cell r="F58">
            <v>12.40343542115145</v>
          </cell>
          <cell r="G58">
            <v>12.403437358221945</v>
          </cell>
          <cell r="H58">
            <v>14.227374646506995</v>
          </cell>
          <cell r="I58">
            <v>21.071389207626989</v>
          </cell>
          <cell r="J58">
            <v>21.070939840578166</v>
          </cell>
          <cell r="K58">
            <v>21.07126927419904</v>
          </cell>
          <cell r="L58">
            <v>21.070952359445879</v>
          </cell>
          <cell r="M58">
            <v>21.070684411320517</v>
          </cell>
        </row>
        <row r="59">
          <cell r="B59">
            <v>73.238365018665874</v>
          </cell>
          <cell r="C59">
            <v>78.633142613104837</v>
          </cell>
          <cell r="D59">
            <v>79.116695680979547</v>
          </cell>
          <cell r="E59">
            <v>77.713752471988784</v>
          </cell>
          <cell r="F59">
            <v>75.757014736496814</v>
          </cell>
          <cell r="G59">
            <v>74.90140913734794</v>
          </cell>
          <cell r="H59">
            <v>72.642386729820728</v>
          </cell>
          <cell r="I59">
            <v>69.983433875612263</v>
          </cell>
          <cell r="J59">
            <v>69.228072514407728</v>
          </cell>
          <cell r="K59">
            <v>69.608252107030196</v>
          </cell>
          <cell r="L59">
            <v>69.609021451655408</v>
          </cell>
          <cell r="M59">
            <v>70.176794423589755</v>
          </cell>
        </row>
      </sheetData>
      <sheetData sheetId="72">
        <row r="3">
          <cell r="B3">
            <v>44.576905953853334</v>
          </cell>
          <cell r="C3">
            <v>44.827338548509942</v>
          </cell>
          <cell r="D3">
            <v>44.633491047428663</v>
          </cell>
          <cell r="E3">
            <v>44.838272506273483</v>
          </cell>
          <cell r="F3">
            <v>45.030086517220489</v>
          </cell>
          <cell r="G3">
            <v>45.051866781674526</v>
          </cell>
          <cell r="H3">
            <v>44.873466950661452</v>
          </cell>
          <cell r="I3">
            <v>44.932089497487297</v>
          </cell>
          <cell r="J3">
            <v>45.475839593100716</v>
          </cell>
          <cell r="K3">
            <v>45.859520794899758</v>
          </cell>
          <cell r="L3">
            <v>46.272796120393267</v>
          </cell>
          <cell r="M3">
            <v>46.288979538913068</v>
          </cell>
        </row>
        <row r="10">
          <cell r="B10">
            <v>2.8519470727529996</v>
          </cell>
          <cell r="C10">
            <v>6.9596508729321354</v>
          </cell>
          <cell r="D10">
            <v>6.9590623217011505</v>
          </cell>
          <cell r="E10">
            <v>9.1617895098864945</v>
          </cell>
          <cell r="F10">
            <v>11.018896046743032</v>
          </cell>
          <cell r="G10">
            <v>18.22712262386122</v>
          </cell>
          <cell r="H10">
            <v>18.227084389688947</v>
          </cell>
          <cell r="I10">
            <v>18.227599868693471</v>
          </cell>
          <cell r="J10">
            <v>18.226315250731229</v>
          </cell>
          <cell r="K10">
            <v>18.227066682322445</v>
          </cell>
          <cell r="L10">
            <v>18.226481758598148</v>
          </cell>
          <cell r="M10">
            <v>14.424070960763482</v>
          </cell>
        </row>
        <row r="15">
          <cell r="B15">
            <v>69.470035070925263</v>
          </cell>
          <cell r="C15">
            <v>70.028376519954634</v>
          </cell>
          <cell r="D15">
            <v>71.057342801294737</v>
          </cell>
          <cell r="E15">
            <v>67.990264513137987</v>
          </cell>
          <cell r="F15">
            <v>67.740502892210571</v>
          </cell>
          <cell r="G15">
            <v>64.64481777322797</v>
          </cell>
          <cell r="H15">
            <v>66.601411637221389</v>
          </cell>
          <cell r="I15">
            <v>70.825921426228234</v>
          </cell>
          <cell r="J15">
            <v>77.903520749144889</v>
          </cell>
          <cell r="K15">
            <v>78.500976456708571</v>
          </cell>
          <cell r="L15">
            <v>78.610826952202189</v>
          </cell>
          <cell r="M15">
            <v>74.737213883019336</v>
          </cell>
        </row>
        <row r="16">
          <cell r="B16">
            <v>60.231860529521043</v>
          </cell>
          <cell r="C16">
            <v>51.320011409514962</v>
          </cell>
          <cell r="D16">
            <v>50.119745566922731</v>
          </cell>
          <cell r="E16">
            <v>41.427801169711337</v>
          </cell>
          <cell r="F16">
            <v>20.964591150097441</v>
          </cell>
          <cell r="G16">
            <v>10.382382060056766</v>
          </cell>
          <cell r="H16">
            <v>6.4026459301687355</v>
          </cell>
          <cell r="I16">
            <v>4.9437561939946172E-6</v>
          </cell>
          <cell r="J16">
            <v>2.2372722766761681E-4</v>
          </cell>
          <cell r="K16">
            <v>3.5743237574592621E-4</v>
          </cell>
          <cell r="L16">
            <v>2.4691456128100029E-4</v>
          </cell>
          <cell r="M16">
            <v>4.5492160957994599E-4</v>
          </cell>
        </row>
        <row r="17">
          <cell r="B17">
            <v>0</v>
          </cell>
          <cell r="C17">
            <v>0</v>
          </cell>
          <cell r="D17">
            <v>5.3833566650489597E-5</v>
          </cell>
          <cell r="E17">
            <v>3.3846888813742702E-4</v>
          </cell>
          <cell r="F17">
            <v>5.1750416896817128E-4</v>
          </cell>
          <cell r="G17">
            <v>1.7984064406635858E-4</v>
          </cell>
          <cell r="H17">
            <v>8.5937260792129356E-4</v>
          </cell>
          <cell r="I17">
            <v>6.4029718914125349</v>
          </cell>
          <cell r="J17">
            <v>5.8324375533854091</v>
          </cell>
          <cell r="K17">
            <v>3.3710097352821862</v>
          </cell>
          <cell r="L17">
            <v>3.3709879929550253</v>
          </cell>
          <cell r="M17">
            <v>0.66874872120209639</v>
          </cell>
        </row>
        <row r="18">
          <cell r="B18">
            <v>46.691756712336584</v>
          </cell>
          <cell r="C18">
            <v>48.17005635542499</v>
          </cell>
          <cell r="D18">
            <v>48.091889031048446</v>
          </cell>
          <cell r="E18">
            <v>52.414563004878843</v>
          </cell>
          <cell r="F18">
            <v>51.469678546349229</v>
          </cell>
          <cell r="G18">
            <v>51.376513677164624</v>
          </cell>
          <cell r="H18">
            <v>40.710384663512798</v>
          </cell>
          <cell r="I18">
            <v>19.144355566057261</v>
          </cell>
          <cell r="J18">
            <v>5.5676130288465018</v>
          </cell>
          <cell r="K18">
            <v>3.6350880681014779</v>
          </cell>
          <cell r="L18">
            <v>3.6431456187737772</v>
          </cell>
          <cell r="M18">
            <v>2.3826346560897171</v>
          </cell>
        </row>
        <row r="19">
          <cell r="B19">
            <v>0.31018071776588874</v>
          </cell>
          <cell r="C19">
            <v>1.0417419711659388E-3</v>
          </cell>
          <cell r="D19">
            <v>1.0351715095318933E-3</v>
          </cell>
          <cell r="E19">
            <v>1.0374240404905581E-3</v>
          </cell>
          <cell r="F19">
            <v>1.0385186779286292E-3</v>
          </cell>
          <cell r="G19">
            <v>9.1966787565427061E-2</v>
          </cell>
          <cell r="H19">
            <v>9.0682135973731842E-2</v>
          </cell>
          <cell r="I19">
            <v>0.24771431597334809</v>
          </cell>
          <cell r="J19">
            <v>4.0779268069330614</v>
          </cell>
          <cell r="K19">
            <v>4.059486434033178</v>
          </cell>
          <cell r="L19">
            <v>4.0719173497464451</v>
          </cell>
          <cell r="M19">
            <v>3.896059838508291</v>
          </cell>
        </row>
        <row r="20">
          <cell r="B20">
            <v>0.1000019826613887</v>
          </cell>
          <cell r="C20">
            <v>0.10000075172290404</v>
          </cell>
          <cell r="D20">
            <v>1.4901722752217776E-3</v>
          </cell>
          <cell r="E20">
            <v>9.2692007525775166E-4</v>
          </cell>
          <cell r="F20">
            <v>3.6726129312978435E-4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5.7901138958844154</v>
          </cell>
          <cell r="C21">
            <v>9.6701516045712541</v>
          </cell>
          <cell r="D21">
            <v>10.157952288316189</v>
          </cell>
          <cell r="E21">
            <v>7.0444689882800056</v>
          </cell>
          <cell r="F21">
            <v>7.1948419270287589</v>
          </cell>
          <cell r="G21">
            <v>9.8368306101722709</v>
          </cell>
          <cell r="H21">
            <v>8.0690642448536671</v>
          </cell>
          <cell r="I21">
            <v>9.8893590428762295</v>
          </cell>
          <cell r="J21">
            <v>9.7028553424588306</v>
          </cell>
          <cell r="K21">
            <v>9.5825687729715039</v>
          </cell>
          <cell r="L21">
            <v>9.8255556120870651</v>
          </cell>
          <cell r="M21">
            <v>8.4784128378831198</v>
          </cell>
        </row>
        <row r="22">
          <cell r="B22">
            <v>16.991243678539174</v>
          </cell>
          <cell r="C22">
            <v>17.851891425713085</v>
          </cell>
          <cell r="D22">
            <v>15.74350706076358</v>
          </cell>
          <cell r="E22">
            <v>13.955436080403258</v>
          </cell>
          <cell r="F22">
            <v>13.044207573342518</v>
          </cell>
          <cell r="G22">
            <v>11.123956753317945</v>
          </cell>
          <cell r="H22">
            <v>10.305220338747281</v>
          </cell>
          <cell r="I22">
            <v>9.7958599176191452</v>
          </cell>
          <cell r="J22">
            <v>9.2322499656845984</v>
          </cell>
          <cell r="K22">
            <v>8.8902949205384001</v>
          </cell>
          <cell r="L22">
            <v>8.8752837003119911</v>
          </cell>
          <cell r="M22">
            <v>7.9272972126743735</v>
          </cell>
        </row>
        <row r="23">
          <cell r="B23">
            <v>2.506829973396747</v>
          </cell>
          <cell r="C23">
            <v>2.9280108179768094</v>
          </cell>
          <cell r="D23">
            <v>2.887972135355438</v>
          </cell>
          <cell r="E23">
            <v>2.4007159991352007</v>
          </cell>
          <cell r="F23">
            <v>1.8911831925163045</v>
          </cell>
          <cell r="G23">
            <v>1.9894771838542564</v>
          </cell>
          <cell r="H23">
            <v>1.9842775376105468</v>
          </cell>
          <cell r="I23">
            <v>5.4723106426625048</v>
          </cell>
          <cell r="J23">
            <v>5.4720519571159505</v>
          </cell>
          <cell r="K23">
            <v>5.4025251771271616</v>
          </cell>
          <cell r="L23">
            <v>5.471858045404506</v>
          </cell>
          <cell r="M23">
            <v>4.1997653583925771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1.3005545581880435E-3</v>
          </cell>
          <cell r="F24">
            <v>3.96329382034371E-2</v>
          </cell>
          <cell r="G24">
            <v>0.29798700787517374</v>
          </cell>
          <cell r="H24">
            <v>0.96354685429912346</v>
          </cell>
          <cell r="I24">
            <v>0.59861793446474776</v>
          </cell>
          <cell r="J24">
            <v>0.16671481550218425</v>
          </cell>
          <cell r="K24">
            <v>0.14364049723885983</v>
          </cell>
          <cell r="L24">
            <v>0.12306956038222341</v>
          </cell>
          <cell r="M24">
            <v>6.7457709002927052E-2</v>
          </cell>
        </row>
        <row r="25">
          <cell r="B25">
            <v>15.194983523294809</v>
          </cell>
          <cell r="C25">
            <v>18.072657624935076</v>
          </cell>
          <cell r="D25">
            <v>20.546691933638662</v>
          </cell>
          <cell r="E25">
            <v>28.69722976758348</v>
          </cell>
          <cell r="F25">
            <v>46.005410521016749</v>
          </cell>
          <cell r="G25">
            <v>49.311803490534395</v>
          </cell>
          <cell r="H25">
            <v>59.799382702107039</v>
          </cell>
          <cell r="I25">
            <v>70.724768443360759</v>
          </cell>
          <cell r="J25">
            <v>71.903697450461763</v>
          </cell>
          <cell r="K25">
            <v>72.384538312522565</v>
          </cell>
          <cell r="L25">
            <v>72.36587964120028</v>
          </cell>
          <cell r="M25">
            <v>73.875048947235584</v>
          </cell>
        </row>
        <row r="26">
          <cell r="B26">
            <v>217.2870060843253</v>
          </cell>
          <cell r="C26">
            <v>218.14219825178492</v>
          </cell>
          <cell r="D26">
            <v>218.60767999469118</v>
          </cell>
          <cell r="E26">
            <v>213.93408289069217</v>
          </cell>
          <cell r="F26">
            <v>208.35197202490502</v>
          </cell>
          <cell r="G26">
            <v>199.0559151844129</v>
          </cell>
          <cell r="H26">
            <v>194.92747541710224</v>
          </cell>
          <cell r="I26">
            <v>193.10188412441096</v>
          </cell>
          <cell r="J26">
            <v>189.85929139676085</v>
          </cell>
          <cell r="K26">
            <v>185.97048580689966</v>
          </cell>
          <cell r="L26">
            <v>186.35877138762478</v>
          </cell>
          <cell r="M26">
            <v>176.23309408561761</v>
          </cell>
        </row>
        <row r="102">
          <cell r="B102">
            <v>8.9080129168561051</v>
          </cell>
          <cell r="C102">
            <v>7.7308975476882855</v>
          </cell>
          <cell r="D102">
            <v>8.1191961773880426</v>
          </cell>
          <cell r="E102">
            <v>5.117812848853557</v>
          </cell>
          <cell r="F102">
            <v>2.8634155587515164</v>
          </cell>
          <cell r="G102">
            <v>1.7826894339060047</v>
          </cell>
          <cell r="H102">
            <v>1.1775622978499121</v>
          </cell>
          <cell r="I102">
            <v>1.0812837463294545</v>
          </cell>
          <cell r="J102">
            <v>3.6377609214540949</v>
          </cell>
          <cell r="K102">
            <v>3.61782510422083</v>
          </cell>
          <cell r="L102">
            <v>3.4693575879640344</v>
          </cell>
          <cell r="M102">
            <v>1.1506820126016764</v>
          </cell>
        </row>
        <row r="104">
          <cell r="B104">
            <v>19.060342288682691</v>
          </cell>
          <cell r="C104">
            <v>22.701573008607596</v>
          </cell>
          <cell r="D104">
            <v>24.749920455703066</v>
          </cell>
          <cell r="E104">
            <v>33.496113186413055</v>
          </cell>
          <cell r="F104">
            <v>46.664347023491572</v>
          </cell>
          <cell r="G104">
            <v>47.421504251573147</v>
          </cell>
          <cell r="H104">
            <v>57.868062304073135</v>
          </cell>
          <cell r="I104">
            <v>71.853261251797065</v>
          </cell>
          <cell r="J104">
            <v>77.063785370804894</v>
          </cell>
          <cell r="K104">
            <v>78.194472438754076</v>
          </cell>
          <cell r="L104">
            <v>78.194541345512931</v>
          </cell>
          <cell r="M104">
            <v>78.194593722126754</v>
          </cell>
        </row>
        <row r="105">
          <cell r="B105">
            <v>45.12440959576945</v>
          </cell>
          <cell r="C105">
            <v>38.458893250855127</v>
          </cell>
          <cell r="D105">
            <v>40.136379934677777</v>
          </cell>
          <cell r="E105">
            <v>35.863826335427333</v>
          </cell>
          <cell r="F105">
            <v>18.354631780109941</v>
          </cell>
          <cell r="G105">
            <v>9.2997465686786018</v>
          </cell>
          <cell r="H105">
            <v>5.7354716982907679</v>
          </cell>
          <cell r="I105">
            <v>5.7354682528663874</v>
          </cell>
          <cell r="J105">
            <v>5.2246990549205758</v>
          </cell>
          <cell r="K105">
            <v>3.0195807633096003</v>
          </cell>
          <cell r="L105">
            <v>3.0195543728430745</v>
          </cell>
          <cell r="M105">
            <v>0.59833231821552546</v>
          </cell>
        </row>
        <row r="106">
          <cell r="B106">
            <v>36.569928610195575</v>
          </cell>
          <cell r="C106">
            <v>39.35068656117727</v>
          </cell>
          <cell r="D106">
            <v>37.706778325981091</v>
          </cell>
          <cell r="E106">
            <v>37.706721804817505</v>
          </cell>
          <cell r="F106">
            <v>35.730976064685763</v>
          </cell>
          <cell r="G106">
            <v>32.125279801569462</v>
          </cell>
          <cell r="H106">
            <v>26.164581270857283</v>
          </cell>
          <cell r="I106">
            <v>12.509845037299311</v>
          </cell>
          <cell r="J106">
            <v>6.0737820088332217</v>
          </cell>
          <cell r="K106">
            <v>4.6326510997681334</v>
          </cell>
          <cell r="L106">
            <v>4.6326336761818929</v>
          </cell>
          <cell r="M106">
            <v>3.4021435624678329</v>
          </cell>
        </row>
        <row r="107">
          <cell r="B107">
            <v>0</v>
          </cell>
          <cell r="C107">
            <v>0</v>
          </cell>
          <cell r="D107">
            <v>1.0619589499214746E-2</v>
          </cell>
          <cell r="E107">
            <v>1.145740624076705E-2</v>
          </cell>
          <cell r="F107">
            <v>7.3680846710072077</v>
          </cell>
          <cell r="G107">
            <v>12.244387508973283</v>
          </cell>
          <cell r="H107">
            <v>12.221146556770115</v>
          </cell>
          <cell r="I107">
            <v>9.0199028976143989</v>
          </cell>
          <cell r="J107">
            <v>4.5783330067675871</v>
          </cell>
          <cell r="K107">
            <v>4.1544502284769607</v>
          </cell>
          <cell r="L107">
            <v>4.1543473778460749</v>
          </cell>
          <cell r="M107">
            <v>4.1544357052996466</v>
          </cell>
        </row>
        <row r="108">
          <cell r="B108">
            <v>7.2001427516199812E-2</v>
          </cell>
          <cell r="C108">
            <v>7.2000541240490837E-2</v>
          </cell>
          <cell r="D108">
            <v>1.0729240381596797E-3</v>
          </cell>
          <cell r="E108">
            <v>6.6738245418558227E-4</v>
          </cell>
          <cell r="F108">
            <v>2.6442813105344439E-4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7.3926224294607434E-2</v>
          </cell>
          <cell r="C109">
            <v>3.824484926606345E-3</v>
          </cell>
          <cell r="D109">
            <v>0.24736236611523696</v>
          </cell>
          <cell r="E109">
            <v>0.2542835313991002</v>
          </cell>
          <cell r="F109">
            <v>0.25431217052687427</v>
          </cell>
          <cell r="G109">
            <v>0.52109030902016384</v>
          </cell>
          <cell r="H109">
            <v>0.52108489187432383</v>
          </cell>
          <cell r="I109">
            <v>0.52109147115851129</v>
          </cell>
          <cell r="J109">
            <v>0.52116025733124272</v>
          </cell>
          <cell r="K109">
            <v>0.52123231804500647</v>
          </cell>
          <cell r="L109">
            <v>0.52123180322700546</v>
          </cell>
          <cell r="M109">
            <v>0.52147067695567395</v>
          </cell>
        </row>
        <row r="110">
          <cell r="B110">
            <v>3.9649188847941925</v>
          </cell>
          <cell r="C110">
            <v>7.6930135495240579</v>
          </cell>
          <cell r="D110">
            <v>7.9766614825807132</v>
          </cell>
          <cell r="E110">
            <v>5.4556620162689686</v>
          </cell>
          <cell r="F110">
            <v>5.5842651576037579</v>
          </cell>
          <cell r="G110">
            <v>7.4705615627773376</v>
          </cell>
          <cell r="H110">
            <v>6.0343952867596728</v>
          </cell>
          <cell r="I110">
            <v>7.513874073641813</v>
          </cell>
          <cell r="J110">
            <v>7.361647573872963</v>
          </cell>
          <cell r="K110">
            <v>7.2638604046328634</v>
          </cell>
          <cell r="L110">
            <v>7.4612865482360773</v>
          </cell>
          <cell r="M110">
            <v>6.3665842006679965</v>
          </cell>
        </row>
        <row r="111">
          <cell r="B111">
            <v>9.1310878980991408</v>
          </cell>
          <cell r="C111">
            <v>9.2342972395181562</v>
          </cell>
          <cell r="D111">
            <v>8.1712837987045397</v>
          </cell>
          <cell r="E111">
            <v>6.8506066765332676</v>
          </cell>
          <cell r="F111">
            <v>6.1366728427601904</v>
          </cell>
          <cell r="G111">
            <v>4.7538541103212539</v>
          </cell>
          <cell r="H111">
            <v>4.1344777385392337</v>
          </cell>
          <cell r="I111">
            <v>3.728197007007751</v>
          </cell>
          <cell r="J111">
            <v>3.3022089229227127</v>
          </cell>
          <cell r="K111">
            <v>3.0211484739387982</v>
          </cell>
          <cell r="L111">
            <v>3.0108299522750315</v>
          </cell>
          <cell r="M111">
            <v>2.3659877690771065</v>
          </cell>
        </row>
        <row r="112">
          <cell r="B112">
            <v>2.6968934092032786</v>
          </cell>
          <cell r="C112">
            <v>3.1682270541922382</v>
          </cell>
          <cell r="D112">
            <v>3.1714582591894791</v>
          </cell>
          <cell r="E112">
            <v>3.3020965601451824</v>
          </cell>
          <cell r="F112">
            <v>3.4197565564506793</v>
          </cell>
          <cell r="G112">
            <v>3.5156205787513968</v>
          </cell>
          <cell r="H112">
            <v>3.5937308458058781</v>
          </cell>
          <cell r="I112">
            <v>3.668509907957497</v>
          </cell>
          <cell r="J112">
            <v>3.7217963282136353</v>
          </cell>
          <cell r="K112">
            <v>3.7823736201442228</v>
          </cell>
          <cell r="L112">
            <v>3.7825161308121675</v>
          </cell>
          <cell r="M112">
            <v>3.7825369882072906</v>
          </cell>
        </row>
        <row r="113">
          <cell r="B113">
            <v>0.78534194873689578</v>
          </cell>
          <cell r="C113">
            <v>0.94128272501912424</v>
          </cell>
          <cell r="D113">
            <v>0.94173438366391993</v>
          </cell>
          <cell r="E113">
            <v>0.85714714305730733</v>
          </cell>
          <cell r="F113">
            <v>0.83212007620321427</v>
          </cell>
          <cell r="G113">
            <v>0.87536456035214139</v>
          </cell>
          <cell r="H113">
            <v>0.87084330050985315</v>
          </cell>
          <cell r="I113">
            <v>2.4078191568628218</v>
          </cell>
          <cell r="J113">
            <v>2.4077038110473161</v>
          </cell>
          <cell r="K113">
            <v>2.3771184587092309</v>
          </cell>
          <cell r="L113">
            <v>2.4076204899510931</v>
          </cell>
          <cell r="M113">
            <v>1.8478880398789124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129.23881027690115</v>
          </cell>
          <cell r="C116">
            <v>136.31434683568111</v>
          </cell>
          <cell r="D116">
            <v>138.19153001924238</v>
          </cell>
          <cell r="E116">
            <v>138.07818440149671</v>
          </cell>
          <cell r="F116">
            <v>138.22774237646479</v>
          </cell>
          <cell r="G116">
            <v>138.23722130978402</v>
          </cell>
          <cell r="H116">
            <v>136.54844058101912</v>
          </cell>
          <cell r="I116">
            <v>136.26685267122849</v>
          </cell>
          <cell r="J116">
            <v>132.11919250689945</v>
          </cell>
          <cell r="K116">
            <v>128.81177959232218</v>
          </cell>
          <cell r="L116">
            <v>128.88040104344756</v>
          </cell>
          <cell r="M116">
            <v>116.8087259562619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26.97835260040215</v>
          </cell>
          <cell r="C224">
            <v>25.930095517861801</v>
          </cell>
          <cell r="D224">
            <v>25.957371380398634</v>
          </cell>
          <cell r="E224">
            <v>25.642602198511149</v>
          </cell>
          <cell r="F224">
            <v>25.784992699645663</v>
          </cell>
          <cell r="G224">
            <v>25.620573799508332</v>
          </cell>
          <cell r="H224">
            <v>25.391781190370249</v>
          </cell>
          <cell r="I224">
            <v>25.614613818189238</v>
          </cell>
          <cell r="J224">
            <v>26.199429397714219</v>
          </cell>
          <cell r="K224">
            <v>25.73582747232599</v>
          </cell>
          <cell r="L224">
            <v>25.667656020567055</v>
          </cell>
          <cell r="M224">
            <v>25.030302867247038</v>
          </cell>
        </row>
        <row r="231">
          <cell r="B231">
            <v>15.552715936049513</v>
          </cell>
          <cell r="C231">
            <v>14.699606882140724</v>
          </cell>
          <cell r="D231">
            <v>15.035699986138797</v>
          </cell>
          <cell r="E231">
            <v>9.4997115017908129</v>
          </cell>
          <cell r="F231">
            <v>5.0517560566975108</v>
          </cell>
          <cell r="G231">
            <v>3.1450901816799335</v>
          </cell>
          <cell r="H231">
            <v>2.0775003123722011</v>
          </cell>
          <cell r="I231">
            <v>1.9076413123957545</v>
          </cell>
          <cell r="J231">
            <v>6.417887575223447</v>
          </cell>
          <cell r="K231">
            <v>6.3827193259282744</v>
          </cell>
          <cell r="L231">
            <v>6.1207899972442306</v>
          </cell>
          <cell r="M231">
            <v>2.0301558175043342</v>
          </cell>
        </row>
        <row r="233">
          <cell r="B233">
            <v>22.300240458421282</v>
          </cell>
          <cell r="C233">
            <v>26.337033281787864</v>
          </cell>
          <cell r="D233">
            <v>29.717828550404729</v>
          </cell>
          <cell r="E233">
            <v>40.97766793295888</v>
          </cell>
          <cell r="F233">
            <v>58.253232047252375</v>
          </cell>
          <cell r="G233">
            <v>57.10719300588687</v>
          </cell>
          <cell r="H233">
            <v>70.605434688610245</v>
          </cell>
          <cell r="I233">
            <v>88.464054642832451</v>
          </cell>
          <cell r="J233">
            <v>94.061906692802523</v>
          </cell>
          <cell r="K233">
            <v>95.078451531568049</v>
          </cell>
          <cell r="L233">
            <v>95.051086782506005</v>
          </cell>
          <cell r="M233">
            <v>97.272037345056646</v>
          </cell>
        </row>
        <row r="234">
          <cell r="B234">
            <v>52.108878410626069</v>
          </cell>
          <cell r="C234">
            <v>44.453642756516864</v>
          </cell>
          <cell r="D234">
            <v>43.985230963330281</v>
          </cell>
          <cell r="E234">
            <v>36.894880154591092</v>
          </cell>
          <cell r="F234">
            <v>18.710554654353352</v>
          </cell>
          <cell r="G234">
            <v>9.3008412068649768</v>
          </cell>
          <cell r="H234">
            <v>5.7363162407700221</v>
          </cell>
          <cell r="I234">
            <v>5.7359165967771188</v>
          </cell>
          <cell r="J234">
            <v>5.2250306516230136</v>
          </cell>
          <cell r="K234">
            <v>3.0200885367728247</v>
          </cell>
          <cell r="L234">
            <v>3.0199845101221894</v>
          </cell>
          <cell r="M234">
            <v>0.59931242700316434</v>
          </cell>
        </row>
        <row r="235">
          <cell r="B235">
            <v>42.950385411565399</v>
          </cell>
          <cell r="C235">
            <v>44.439675929637509</v>
          </cell>
          <cell r="D235">
            <v>44.086990436520061</v>
          </cell>
          <cell r="E235">
            <v>47.500054162686681</v>
          </cell>
          <cell r="F235">
            <v>43.087096456250279</v>
          </cell>
          <cell r="G235">
            <v>40.468651945106089</v>
          </cell>
          <cell r="H235">
            <v>31.583417212581598</v>
          </cell>
          <cell r="I235">
            <v>14.110340683472019</v>
          </cell>
          <cell r="J235">
            <v>6.8508541058717904</v>
          </cell>
          <cell r="K235">
            <v>5.2253521948953399</v>
          </cell>
          <cell r="L235">
            <v>5.225327983149298</v>
          </cell>
          <cell r="M235">
            <v>3.8374183335729879</v>
          </cell>
        </row>
        <row r="236">
          <cell r="B236">
            <v>0</v>
          </cell>
          <cell r="C236">
            <v>0</v>
          </cell>
          <cell r="D236">
            <v>1.2750715573550096E-2</v>
          </cell>
          <cell r="E236">
            <v>1.401052683684304E-2</v>
          </cell>
          <cell r="F236">
            <v>9.1979104787891863</v>
          </cell>
          <cell r="G236">
            <v>15.628222960310389</v>
          </cell>
          <cell r="H236">
            <v>15.984938335934803</v>
          </cell>
          <cell r="I236">
            <v>10.830409507511407</v>
          </cell>
          <cell r="J236">
            <v>5.497311316708176</v>
          </cell>
          <cell r="K236">
            <v>4.9883470579607945</v>
          </cell>
          <cell r="L236">
            <v>4.9882223210419125</v>
          </cell>
          <cell r="M236">
            <v>4.9883276818782063</v>
          </cell>
        </row>
        <row r="238">
          <cell r="B238">
            <v>9.8033498972337429E-2</v>
          </cell>
          <cell r="C238">
            <v>4.551623549212948E-3</v>
          </cell>
          <cell r="D238">
            <v>0.29050671796756816</v>
          </cell>
          <cell r="E238">
            <v>0.29863620520245521</v>
          </cell>
          <cell r="F238">
            <v>0.29866961565043393</v>
          </cell>
          <cell r="G238">
            <v>0.61197989245432416</v>
          </cell>
          <cell r="H238">
            <v>0.6119735641525782</v>
          </cell>
          <cell r="I238">
            <v>0.61194099467453378</v>
          </cell>
          <cell r="J238">
            <v>0.61206201966116858</v>
          </cell>
          <cell r="K238">
            <v>0.61214611020977272</v>
          </cell>
          <cell r="L238">
            <v>0.6121443818696447</v>
          </cell>
          <cell r="M238">
            <v>0.61242581731292045</v>
          </cell>
        </row>
        <row r="239">
          <cell r="B239">
            <v>5.2578753362117281</v>
          </cell>
          <cell r="C239">
            <v>9.1556646995335793</v>
          </cell>
          <cell r="D239">
            <v>9.3679316867599312</v>
          </cell>
          <cell r="E239">
            <v>6.4072501763734175</v>
          </cell>
          <cell r="F239">
            <v>6.5582796326901507</v>
          </cell>
          <cell r="G239">
            <v>8.7735914151974264</v>
          </cell>
          <cell r="H239">
            <v>7.0869266193088833</v>
          </cell>
          <cell r="I239">
            <v>8.8238780117836129</v>
          </cell>
          <cell r="J239">
            <v>8.6456801314276142</v>
          </cell>
          <cell r="K239">
            <v>8.5308292250191027</v>
          </cell>
          <cell r="L239">
            <v>8.7626745216716824</v>
          </cell>
          <cell r="M239">
            <v>7.4770465625185123</v>
          </cell>
        </row>
        <row r="240">
          <cell r="B240">
            <v>9.6515640225282198</v>
          </cell>
          <cell r="C240">
            <v>9.8315403979818061</v>
          </cell>
          <cell r="D240">
            <v>8.5034803693114789</v>
          </cell>
          <cell r="E240">
            <v>7.1290784490775172</v>
          </cell>
          <cell r="F240">
            <v>6.386123921754689</v>
          </cell>
          <cell r="G240">
            <v>4.9470953717854744</v>
          </cell>
          <cell r="H240">
            <v>4.3025402775166173</v>
          </cell>
          <cell r="I240">
            <v>3.8797437500205691</v>
          </cell>
          <cell r="J240">
            <v>3.4364396893649487</v>
          </cell>
          <cell r="K240">
            <v>3.1439570031067179</v>
          </cell>
          <cell r="L240">
            <v>3.1332165658982745</v>
          </cell>
          <cell r="M240">
            <v>2.4621732531160498</v>
          </cell>
        </row>
        <row r="241">
          <cell r="B241">
            <v>2.8666913292627916</v>
          </cell>
          <cell r="C241">
            <v>3.3630645502458996</v>
          </cell>
          <cell r="D241">
            <v>3.3003745925398809</v>
          </cell>
          <cell r="E241">
            <v>3.4363245990142883</v>
          </cell>
          <cell r="F241">
            <v>3.5587685452821045</v>
          </cell>
          <cell r="G241">
            <v>3.6585293222913848</v>
          </cell>
          <cell r="H241">
            <v>3.7398125928429269</v>
          </cell>
          <cell r="I241">
            <v>3.8176304785942854</v>
          </cell>
          <cell r="J241">
            <v>3.8730825140838361</v>
          </cell>
          <cell r="K241">
            <v>3.9361242197376831</v>
          </cell>
          <cell r="L241">
            <v>3.9362701965086928</v>
          </cell>
          <cell r="M241">
            <v>3.9362952663900446</v>
          </cell>
        </row>
        <row r="242">
          <cell r="B242">
            <v>2.506829973396747</v>
          </cell>
          <cell r="C242">
            <v>2.9280108179768094</v>
          </cell>
          <cell r="D242">
            <v>2.887972135355438</v>
          </cell>
          <cell r="E242">
            <v>2.4007159991352007</v>
          </cell>
          <cell r="F242">
            <v>1.8911831925163045</v>
          </cell>
          <cell r="G242">
            <v>1.9894771838542564</v>
          </cell>
          <cell r="H242">
            <v>1.9842775376105468</v>
          </cell>
          <cell r="I242">
            <v>5.4723106426625048</v>
          </cell>
          <cell r="J242">
            <v>5.4720519571159505</v>
          </cell>
          <cell r="K242">
            <v>5.4025251771271616</v>
          </cell>
          <cell r="L242">
            <v>5.471858045404506</v>
          </cell>
          <cell r="M242">
            <v>4.1997653583925771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2.8519470727529996</v>
          </cell>
          <cell r="C244">
            <v>6.9596508729321354</v>
          </cell>
          <cell r="D244">
            <v>6.9590623217011505</v>
          </cell>
          <cell r="E244">
            <v>9.1617895098864945</v>
          </cell>
          <cell r="F244">
            <v>11.018896046743032</v>
          </cell>
          <cell r="G244">
            <v>18.22712262386122</v>
          </cell>
          <cell r="H244">
            <v>18.227084389688947</v>
          </cell>
          <cell r="I244">
            <v>18.227599868693471</v>
          </cell>
          <cell r="J244">
            <v>18.226315250731229</v>
          </cell>
          <cell r="K244">
            <v>18.227066682322445</v>
          </cell>
          <cell r="L244">
            <v>18.226481758598148</v>
          </cell>
          <cell r="M244">
            <v>14.424070960763482</v>
          </cell>
        </row>
        <row r="245">
          <cell r="B245">
            <v>156.21716287730328</v>
          </cell>
          <cell r="C245">
            <v>162.24444235354289</v>
          </cell>
          <cell r="D245">
            <v>164.14890139964101</v>
          </cell>
          <cell r="E245">
            <v>163.7207866000079</v>
          </cell>
          <cell r="F245">
            <v>164.01273507611049</v>
          </cell>
          <cell r="G245">
            <v>163.85779510929234</v>
          </cell>
          <cell r="H245">
            <v>161.94022177138936</v>
          </cell>
          <cell r="I245">
            <v>161.8814664894177</v>
          </cell>
          <cell r="J245">
            <v>158.31862190461371</v>
          </cell>
          <cell r="K245">
            <v>154.54760706464816</v>
          </cell>
          <cell r="L245">
            <v>154.54805706401459</v>
          </cell>
          <cell r="M245">
            <v>141.83902882350893</v>
          </cell>
        </row>
      </sheetData>
      <sheetData sheetId="73">
        <row r="21">
          <cell r="B21">
            <v>78.588598514488837</v>
          </cell>
          <cell r="C21">
            <v>74.840115553076728</v>
          </cell>
          <cell r="D21">
            <v>77.998041703864672</v>
          </cell>
          <cell r="E21">
            <v>47.650786449686329</v>
          </cell>
          <cell r="F21">
            <v>21.455979365182472</v>
          </cell>
          <cell r="G21">
            <v>9.9243773836839519</v>
          </cell>
          <cell r="H21">
            <v>2.9854392877325884</v>
          </cell>
          <cell r="I21">
            <v>0.34598802438112508</v>
          </cell>
          <cell r="J21">
            <v>0.22689240787019771</v>
          </cell>
          <cell r="K21">
            <v>0.20473851626345296</v>
          </cell>
          <cell r="L21">
            <v>0.1866979610127919</v>
          </cell>
          <cell r="M21">
            <v>0.15923559375206131</v>
          </cell>
        </row>
        <row r="22">
          <cell r="B22">
            <v>116.79593845903845</v>
          </cell>
          <cell r="C22">
            <v>110.12635343987874</v>
          </cell>
          <cell r="D22">
            <v>94.340987542750852</v>
          </cell>
          <cell r="E22">
            <v>62.301548445935921</v>
          </cell>
          <cell r="F22">
            <v>36.104021182024717</v>
          </cell>
          <cell r="G22">
            <v>23.967719036523256</v>
          </cell>
          <cell r="H22">
            <v>10.475130275027542</v>
          </cell>
          <cell r="I22">
            <v>4.2869849331890979E-4</v>
          </cell>
          <cell r="J22">
            <v>8.4423672023606843E-4</v>
          </cell>
          <cell r="K22">
            <v>1.4379937576974528E-3</v>
          </cell>
          <cell r="L22">
            <v>1.1035734437961472E-3</v>
          </cell>
          <cell r="M22">
            <v>3.2824801971222794E-3</v>
          </cell>
        </row>
        <row r="23">
          <cell r="B23">
            <v>1.0921616549946467</v>
          </cell>
          <cell r="C23">
            <v>1.384546897765488</v>
          </cell>
          <cell r="D23">
            <v>1.8206371542466377</v>
          </cell>
          <cell r="E23">
            <v>2.5240431778941899</v>
          </cell>
          <cell r="F23">
            <v>2.3338290438456251</v>
          </cell>
          <cell r="G23">
            <v>2.1203632971786943</v>
          </cell>
          <cell r="H23">
            <v>1.8977068776114281</v>
          </cell>
          <cell r="I23">
            <v>-1.515663404982881E-5</v>
          </cell>
          <cell r="J23">
            <v>2.7715764975999591E-4</v>
          </cell>
          <cell r="K23">
            <v>4.5504221980996462E-4</v>
          </cell>
          <cell r="L23">
            <v>3.3492073357987984E-4</v>
          </cell>
          <cell r="M23">
            <v>6.9341071733997062E-4</v>
          </cell>
        </row>
        <row r="24">
          <cell r="B24">
            <v>0.23997576252626857</v>
          </cell>
          <cell r="C24">
            <v>0.143444536064738</v>
          </cell>
          <cell r="D24">
            <v>0.22859058786975706</v>
          </cell>
          <cell r="E24">
            <v>1.0381475420797577E-2</v>
          </cell>
          <cell r="F24">
            <v>2.47753974431286E-3</v>
          </cell>
          <cell r="G24">
            <v>1.0316540000354919E-3</v>
          </cell>
          <cell r="H24">
            <v>3.2961930363151694E-3</v>
          </cell>
          <cell r="I24">
            <v>1.1397822894690687E-3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4.5511247468799878</v>
          </cell>
          <cell r="C25">
            <v>4.3340294319566084</v>
          </cell>
          <cell r="D25">
            <v>4.5169250966404073</v>
          </cell>
          <cell r="E25">
            <v>2.7609632594060671</v>
          </cell>
          <cell r="F25">
            <v>1.3076662388316873</v>
          </cell>
          <cell r="G25">
            <v>0.57517141982280673</v>
          </cell>
          <cell r="H25">
            <v>4.4897793889281816</v>
          </cell>
          <cell r="I25">
            <v>1.95964706506273</v>
          </cell>
          <cell r="J25">
            <v>1.2844843194831121</v>
          </cell>
          <cell r="K25">
            <v>1.1579585863575674</v>
          </cell>
          <cell r="L25">
            <v>1.0563134507137573</v>
          </cell>
          <cell r="M25">
            <v>0.89849954113539243</v>
          </cell>
        </row>
        <row r="26">
          <cell r="B26">
            <v>2.9718361327744183</v>
          </cell>
          <cell r="C26">
            <v>2.970945299428712</v>
          </cell>
          <cell r="D26">
            <v>4.432144399928319</v>
          </cell>
          <cell r="E26">
            <v>3.0351930111088552</v>
          </cell>
          <cell r="F26">
            <v>2.9723251162370352</v>
          </cell>
          <cell r="G26">
            <v>2.971132924983042</v>
          </cell>
          <cell r="H26">
            <v>3.8657324316785298</v>
          </cell>
          <cell r="I26">
            <v>5.3823824865471437</v>
          </cell>
          <cell r="J26">
            <v>2.9763974834352629</v>
          </cell>
          <cell r="K26">
            <v>2.9781749987587025</v>
          </cell>
          <cell r="L26">
            <v>2.8963850455471634</v>
          </cell>
          <cell r="M26">
            <v>2.7642011319027406</v>
          </cell>
        </row>
        <row r="27">
          <cell r="B27">
            <v>1.9703236305154345E-2</v>
          </cell>
          <cell r="C27">
            <v>2.0404094302045234E-2</v>
          </cell>
          <cell r="D27">
            <v>2.6040508451002369E-3</v>
          </cell>
          <cell r="E27">
            <v>1.0436234602305812E-4</v>
          </cell>
          <cell r="F27">
            <v>1.0635895186688647E-4</v>
          </cell>
          <cell r="G27">
            <v>1.7479398857474892E-3</v>
          </cell>
          <cell r="H27">
            <v>1.1604528967564162E-4</v>
          </cell>
          <cell r="I27">
            <v>9.6117369339807828E-4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9.2006785450330004E-4</v>
          </cell>
          <cell r="C28">
            <v>1.6800691702015701E-5</v>
          </cell>
          <cell r="D28">
            <v>1.1495076226022099E-3</v>
          </cell>
          <cell r="E28">
            <v>2.6448422995140101E-2</v>
          </cell>
          <cell r="F28">
            <v>1.7334537496550299E-3</v>
          </cell>
          <cell r="G28">
            <v>2.70097122525713E-4</v>
          </cell>
          <cell r="H28">
            <v>7.9974133957320098E-3</v>
          </cell>
          <cell r="I28">
            <v>1.6907903443471499</v>
          </cell>
          <cell r="J28">
            <v>1.5094414253831401</v>
          </cell>
          <cell r="K28">
            <v>1.34759537661661</v>
          </cell>
          <cell r="L28">
            <v>1.2033595638864401</v>
          </cell>
          <cell r="M28">
            <v>1.0741034900953601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0.31277066817010474</v>
          </cell>
          <cell r="F32">
            <v>1.1987571175449827</v>
          </cell>
          <cell r="G32">
            <v>1.0559671550583047</v>
          </cell>
          <cell r="H32">
            <v>1.6491502521105716</v>
          </cell>
          <cell r="I32">
            <v>1.9613991140992424</v>
          </cell>
          <cell r="J32">
            <v>1.2398334781731339</v>
          </cell>
          <cell r="K32">
            <v>1.1345269152980364</v>
          </cell>
          <cell r="L32">
            <v>1.3070259094738446</v>
          </cell>
          <cell r="M32">
            <v>1.8091244226412739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83.523173530590455</v>
          </cell>
          <cell r="E11">
            <v>83.032067080126893</v>
          </cell>
          <cell r="F11">
            <v>74.047137373066349</v>
          </cell>
          <cell r="G11">
            <v>52.509682293185627</v>
          </cell>
          <cell r="H11">
            <v>26.254849182945392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5.2999214952544245</v>
          </cell>
          <cell r="F12">
            <v>18.511782649067708</v>
          </cell>
          <cell r="G12">
            <v>38.84716478465311</v>
          </cell>
          <cell r="H12">
            <v>68.659051954338864</v>
          </cell>
          <cell r="I12">
            <v>93.85317691441459</v>
          </cell>
          <cell r="J12">
            <v>93.853179434088744</v>
          </cell>
          <cell r="K12">
            <v>94.908934705356728</v>
          </cell>
          <cell r="L12">
            <v>96.62035669381504</v>
          </cell>
          <cell r="M12">
            <v>98.328934602719045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0.16817508862969299</v>
          </cell>
          <cell r="G13">
            <v>0.61616361044490309</v>
          </cell>
          <cell r="H13">
            <v>0.79466668180920297</v>
          </cell>
          <cell r="I13">
            <v>0.83068899666955398</v>
          </cell>
          <cell r="J13">
            <v>0.85719444351617302</v>
          </cell>
          <cell r="K13">
            <v>0.88149123751049396</v>
          </cell>
          <cell r="L13">
            <v>0.88184518187157113</v>
          </cell>
          <cell r="M13">
            <v>0.86680171532493522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2.6037384184142667</v>
          </cell>
          <cell r="C53">
            <v>2.3557371030600271</v>
          </cell>
          <cell r="D53">
            <v>2.3575232274850535</v>
          </cell>
          <cell r="E53">
            <v>2.2434442434992437</v>
          </cell>
          <cell r="F53">
            <v>2.2406442854831132</v>
          </cell>
          <cell r="G53">
            <v>2.3260065580547251</v>
          </cell>
          <cell r="H53">
            <v>2.3520973343644251</v>
          </cell>
          <cell r="I53">
            <v>2.3405841823484153</v>
          </cell>
          <cell r="J53">
            <v>2.3178406029327245</v>
          </cell>
          <cell r="K53">
            <v>2.3178009623532017</v>
          </cell>
          <cell r="L53">
            <v>2.3176859365429188</v>
          </cell>
          <cell r="M53">
            <v>2.3179482024814275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6.4919246078610868</v>
          </cell>
          <cell r="C55">
            <v>6.1364465524611633</v>
          </cell>
          <cell r="D55">
            <v>5.598608364277081</v>
          </cell>
          <cell r="E55">
            <v>4.8921006796653206</v>
          </cell>
          <cell r="F55">
            <v>4.0294061893707864</v>
          </cell>
          <cell r="G55">
            <v>3.8692353929028922</v>
          </cell>
          <cell r="H55">
            <v>3.6523981422028977</v>
          </cell>
          <cell r="I55">
            <v>3.1739112031730179</v>
          </cell>
          <cell r="J55">
            <v>3.0504267234301152</v>
          </cell>
          <cell r="K55">
            <v>3.0504353301208864</v>
          </cell>
          <cell r="L55">
            <v>3.0504062351775119</v>
          </cell>
          <cell r="M55">
            <v>3.0503773987873761</v>
          </cell>
        </row>
        <row r="56">
          <cell r="B56">
            <v>3.7900010486687199</v>
          </cell>
          <cell r="C56">
            <v>3.41561693741005</v>
          </cell>
          <cell r="D56">
            <v>3.5194279373220203</v>
          </cell>
          <cell r="E56">
            <v>3.0642696122639701</v>
          </cell>
          <cell r="F56">
            <v>2.72302225797061</v>
          </cell>
          <cell r="G56">
            <v>2.3711811581090001</v>
          </cell>
          <cell r="H56">
            <v>1.70984364262269</v>
          </cell>
          <cell r="I56">
            <v>0.38693698649681618</v>
          </cell>
          <cell r="J56">
            <v>0.1870075279027883</v>
          </cell>
          <cell r="K56">
            <v>9.2227168130660508E-2</v>
          </cell>
          <cell r="L56">
            <v>5.6851931203175811E-2</v>
          </cell>
          <cell r="M56">
            <v>3.631780474348794E-2</v>
          </cell>
        </row>
        <row r="57">
          <cell r="B57">
            <v>7.1751365956895805</v>
          </cell>
          <cell r="C57">
            <v>6.5876020104237529</v>
          </cell>
          <cell r="D57">
            <v>6.503035389771374</v>
          </cell>
          <cell r="E57">
            <v>6.0949845166923469</v>
          </cell>
          <cell r="F57">
            <v>4.5097363174774427</v>
          </cell>
          <cell r="G57">
            <v>3.712300556868886</v>
          </cell>
          <cell r="H57">
            <v>2.8378759802066269</v>
          </cell>
          <cell r="I57">
            <v>1.1167486179682842</v>
          </cell>
          <cell r="J57">
            <v>0.32110210382448473</v>
          </cell>
          <cell r="K57">
            <v>0.21061558650064777</v>
          </cell>
          <cell r="L57">
            <v>0.21042912689721099</v>
          </cell>
          <cell r="M57">
            <v>0.14385513457616703</v>
          </cell>
        </row>
        <row r="58">
          <cell r="B58">
            <v>14.551733252617398</v>
          </cell>
          <cell r="C58">
            <v>13.855388886927516</v>
          </cell>
          <cell r="D58">
            <v>12.901104954249965</v>
          </cell>
          <cell r="E58">
            <v>8.3909754594201527</v>
          </cell>
          <cell r="F58">
            <v>4.4655430066491615</v>
          </cell>
          <cell r="G58">
            <v>2.6831045136816476</v>
          </cell>
          <cell r="H58">
            <v>1.1432917897294066</v>
          </cell>
          <cell r="I58">
            <v>2.6011365447542848E-2</v>
          </cell>
          <cell r="J58">
            <v>1.7077842786471013E-2</v>
          </cell>
          <cell r="K58">
            <v>1.5476204646146487E-2</v>
          </cell>
          <cell r="L58">
            <v>1.40908259108792E-2</v>
          </cell>
          <cell r="M58">
            <v>1.2222841779495536E-2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-1.075112529054826</v>
          </cell>
          <cell r="H59">
            <v>-2.2601655171378918</v>
          </cell>
          <cell r="I59">
            <v>-2.4335433490556087</v>
          </cell>
          <cell r="J59">
            <v>-2.4276603836861601</v>
          </cell>
          <cell r="K59">
            <v>-2.4294051709560454</v>
          </cell>
          <cell r="L59">
            <v>-2.4292482695590718</v>
          </cell>
          <cell r="M59">
            <v>-2.4379513434136353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-0.76361263312917016</v>
          </cell>
          <cell r="H60">
            <v>-2.8693410210830153</v>
          </cell>
          <cell r="I60">
            <v>-2.9978012995290393</v>
          </cell>
          <cell r="J60">
            <v>-2.9737894171130681</v>
          </cell>
          <cell r="K60">
            <v>-2.9821664755542447</v>
          </cell>
          <cell r="L60">
            <v>-2.9912373615293975</v>
          </cell>
          <cell r="M60">
            <v>-2.9978290865564086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-0.85579039520924749</v>
          </cell>
          <cell r="J61">
            <v>-0.85579736901886716</v>
          </cell>
          <cell r="K61">
            <v>-0.95047976255777034</v>
          </cell>
          <cell r="L61">
            <v>-0.95048633567531116</v>
          </cell>
          <cell r="M61">
            <v>-0.95041942928387124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-4.8114821914988029E-5</v>
          </cell>
          <cell r="H62">
            <v>-7.4811736244106234E-5</v>
          </cell>
          <cell r="I62">
            <v>-0.60448289685165402</v>
          </cell>
          <cell r="J62">
            <v>-0.69346792824720149</v>
          </cell>
          <cell r="K62">
            <v>-0.60446987148030695</v>
          </cell>
          <cell r="L62">
            <v>-0.69339989912922706</v>
          </cell>
          <cell r="M62">
            <v>-0.70623905131202358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-6.0579035652719291E-6</v>
          </cell>
          <cell r="H63">
            <v>-1.0588324219865296E-5</v>
          </cell>
          <cell r="I63">
            <v>-0.16395731705006011</v>
          </cell>
          <cell r="J63">
            <v>-0.35013828238147715</v>
          </cell>
          <cell r="K63">
            <v>-1.5234615008360444</v>
          </cell>
          <cell r="L63">
            <v>-2.2217992554025505</v>
          </cell>
          <cell r="M63">
            <v>-2.9382833514683169</v>
          </cell>
        </row>
        <row r="77">
          <cell r="B77">
            <v>0.83333323886877975</v>
          </cell>
          <cell r="C77">
            <v>0.34134553595228012</v>
          </cell>
        </row>
        <row r="78">
          <cell r="B78">
            <v>1.6659165235463107E-2</v>
          </cell>
          <cell r="C78">
            <v>6.9115645950844629E-3</v>
          </cell>
        </row>
        <row r="79">
          <cell r="B79">
            <v>0.98874772578585557</v>
          </cell>
          <cell r="C79">
            <v>4.7812886974149631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300.18610046422037</v>
      </c>
      <c r="G2" s="3">
        <f t="shared" ref="G2:K2" si="0">G3+G8+G11+G12+G16+G17+G18+G19</f>
        <v>293.64251349844511</v>
      </c>
      <c r="H2" s="3">
        <f t="shared" si="0"/>
        <v>331.40046998902699</v>
      </c>
      <c r="I2" s="3">
        <f t="shared" si="0"/>
        <v>376.75839785781795</v>
      </c>
      <c r="J2" s="3">
        <f t="shared" si="0"/>
        <v>420.97041529320484</v>
      </c>
      <c r="K2" s="3">
        <f t="shared" si="0"/>
        <v>432.86826233169381</v>
      </c>
      <c r="L2" s="3">
        <f t="shared" ref="L2:O2" si="1">L3+L8+L11+L12+L16+L17+L18+L19</f>
        <v>462.71008267225676</v>
      </c>
      <c r="M2" s="3">
        <f t="shared" si="1"/>
        <v>507.32480829150632</v>
      </c>
      <c r="N2" s="3">
        <f t="shared" si="1"/>
        <v>512.8071483724591</v>
      </c>
      <c r="O2" s="3">
        <f t="shared" si="1"/>
        <v>518.29023626547644</v>
      </c>
      <c r="P2" s="3">
        <f>P3+P8+P11+P12+P16+P17+P18+P19</f>
        <v>520.93297026208143</v>
      </c>
      <c r="Q2" s="3">
        <f>Q3+Q8+Q11+Q12+Q16+Q17+Q18+Q19</f>
        <v>524.7099071009045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44.972445077487308</v>
      </c>
      <c r="G3" s="1">
        <f t="shared" ref="G3:K3" si="4">SUM(G4:G7)</f>
        <v>48.190474049366152</v>
      </c>
      <c r="H3" s="1">
        <f t="shared" si="4"/>
        <v>48.190475151622465</v>
      </c>
      <c r="I3" s="1">
        <f t="shared" si="4"/>
        <v>48.190471817695425</v>
      </c>
      <c r="J3" s="1">
        <f t="shared" si="4"/>
        <v>48.190902744261017</v>
      </c>
      <c r="K3" s="1">
        <f t="shared" si="4"/>
        <v>48.190908369618455</v>
      </c>
      <c r="L3" s="1">
        <f t="shared" ref="L3:O3" si="5">SUM(L4:L7)</f>
        <v>48.957022544986273</v>
      </c>
      <c r="M3" s="1">
        <f t="shared" si="5"/>
        <v>62.702728116649084</v>
      </c>
      <c r="N3" s="1">
        <f t="shared" si="5"/>
        <v>62.761473633828231</v>
      </c>
      <c r="O3" s="1">
        <f t="shared" si="5"/>
        <v>62.819933165212376</v>
      </c>
      <c r="P3" s="1">
        <f>SUM(P4:P7)</f>
        <v>62.879020150858196</v>
      </c>
      <c r="Q3" s="1">
        <f>SUM(Q4:Q7)</f>
        <v>62.87905981213283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11.11188161074398</v>
      </c>
      <c r="G4" s="1" cm="1">
        <f t="array" ref="G4">SUMPRODUCT(("RNWWOD1"=[1]OUT_PrimaryEnergyCons!$A$1:$A$1000)*1,[1]OUT_PrimaryEnergyCons!E$1:E$1000)</f>
        <v>11.952885646263477</v>
      </c>
      <c r="H4" s="1" cm="1">
        <f t="array" ref="H4">SUMPRODUCT(("RNWWOD1"=[1]OUT_PrimaryEnergyCons!$A$1:$A$1000)*1,[1]OUT_PrimaryEnergyCons!F$1:F$1000)</f>
        <v>13.214395326393113</v>
      </c>
      <c r="I4" s="1" cm="1">
        <f t="array" ref="I4">SUMPRODUCT(("RNWWOD1"=[1]OUT_PrimaryEnergyCons!$A$1:$A$1000)*1,[1]OUT_PrimaryEnergyCons!G$1:G$1000)</f>
        <v>15.316911402339324</v>
      </c>
      <c r="J4" s="1" cm="1">
        <f t="array" ref="J4">SUMPRODUCT(("RNWWOD1"=[1]OUT_PrimaryEnergyCons!$A$1:$A$1000)*1,[1]OUT_PrimaryEnergyCons!H$1:H$1000)</f>
        <v>15.849141657618674</v>
      </c>
      <c r="K4" s="1" cm="1">
        <f t="array" ref="K4">SUMPRODUCT(("RNWWOD1"=[1]OUT_PrimaryEnergyCons!$A$1:$A$1000)*1,[1]OUT_PrimaryEnergyCons!I$1:I$1000)</f>
        <v>16.266399382372924</v>
      </c>
      <c r="L4" s="1" cm="1">
        <f t="array" ref="L4">SUMPRODUCT(("RNWWOD1"=[1]OUT_PrimaryEnergyCons!$A$1:$A$1000)*1,[1]OUT_PrimaryEnergyCons!J$1:J$1000)</f>
        <v>16.611700302761243</v>
      </c>
      <c r="M4" s="1" cm="1">
        <f t="array" ref="M4">SUMPRODUCT(("RNWWOD1"=[1]OUT_PrimaryEnergyCons!$A$1:$A$1000)*1,[1]OUT_PrimaryEnergyCons!K$1:K$1000)</f>
        <v>16.95699894820828</v>
      </c>
      <c r="N4" s="1" cm="1">
        <f t="array" ref="N4">SUMPRODUCT(("RNWWOD1"=[1]OUT_PrimaryEnergyCons!$A$1:$A$1000)*1,[1]OUT_PrimaryEnergyCons!L$1:L$1000)</f>
        <v>17.015764836239573</v>
      </c>
      <c r="O4" s="1" cm="1">
        <f t="array" ref="O4">SUMPRODUCT(("RNWWOD1"=[1]OUT_PrimaryEnergyCons!$A$1:$A$1000)*1,[1]OUT_PrimaryEnergyCons!M$1:M$1000)</f>
        <v>17.074531100294422</v>
      </c>
      <c r="P4" s="1" cm="1">
        <f t="array" ref="P4">SUMPRODUCT(("RNWWOD1"=[1]OUT_PrimaryEnergyCons!$A$1:$A$1000)*1,[1]OUT_PrimaryEnergyCons!N$1:N$1000)</f>
        <v>17.133299355993511</v>
      </c>
      <c r="Q4" s="1" cm="1">
        <f t="array" ref="Q4">SUMPRODUCT(("RNWWOD1"=[1]OUT_PrimaryEnergyCons!$A$1:$A$1000)*1,[1]OUT_PrimaryEnergyCons!O$1:O$1000)</f>
        <v>17.192068159713088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7.5116746814344921</v>
      </c>
      <c r="G5" s="1" cm="1">
        <f t="array" ref="G5">SUMPRODUCT(("RNWWOD2"=[1]OUT_PrimaryEnergyCons!$A$1:$A$1000)*1,[1]OUT_PrimaryEnergyCons!E$1:E$1000)</f>
        <v>7.5431434474518158</v>
      </c>
      <c r="H5" s="1" cm="1">
        <f t="array" ref="H5">SUMPRODUCT(("RNWWOD2"=[1]OUT_PrimaryEnergyCons!$A$1:$A$1000)*1,[1]OUT_PrimaryEnergyCons!F$1:F$1000)</f>
        <v>7.5903502047230678</v>
      </c>
      <c r="I5" s="1" cm="1">
        <f t="array" ref="I5">SUMPRODUCT(("RNWWOD2"=[1]OUT_PrimaryEnergyCons!$A$1:$A$1000)*1,[1]OUT_PrimaryEnergyCons!G$1:G$1000)</f>
        <v>7.6690280901433558</v>
      </c>
      <c r="J5" s="1" cm="1">
        <f t="array" ref="J5">SUMPRODUCT(("RNWWOD2"=[1]OUT_PrimaryEnergyCons!$A$1:$A$1000)*1,[1]OUT_PrimaryEnergyCons!H$1:H$1000)</f>
        <v>7.6690287916837523</v>
      </c>
      <c r="K5" s="1" cm="1">
        <f t="array" ref="K5">SUMPRODUCT(("RNWWOD2"=[1]OUT_PrimaryEnergyCons!$A$1:$A$1000)*1,[1]OUT_PrimaryEnergyCons!I$1:I$1000)</f>
        <v>7.6690295880495762</v>
      </c>
      <c r="L5" s="1" cm="1">
        <f t="array" ref="L5">SUMPRODUCT(("RNWWOD2"=[1]OUT_PrimaryEnergyCons!$A$1:$A$1000)*1,[1]OUT_PrimaryEnergyCons!J$1:J$1000)</f>
        <v>7.6690280590546713</v>
      </c>
      <c r="M5" s="1" cm="1">
        <f t="array" ref="M5">SUMPRODUCT(("RNWWOD2"=[1]OUT_PrimaryEnergyCons!$A$1:$A$1000)*1,[1]OUT_PrimaryEnergyCons!K$1:K$1000)</f>
        <v>7.6690317236293373</v>
      </c>
      <c r="N5" s="1" cm="1">
        <f t="array" ref="N5">SUMPRODUCT(("RNWWOD2"=[1]OUT_PrimaryEnergyCons!$A$1:$A$1000)*1,[1]OUT_PrimaryEnergyCons!L$1:L$1000)</f>
        <v>7.6690297030782189</v>
      </c>
      <c r="O5" s="1" cm="1">
        <f t="array" ref="O5">SUMPRODUCT(("RNWWOD2"=[1]OUT_PrimaryEnergyCons!$A$1:$A$1000)*1,[1]OUT_PrimaryEnergyCons!M$1:M$1000)</f>
        <v>7.6690289815806461</v>
      </c>
      <c r="P5" s="1" cm="1">
        <f t="array" ref="P5">SUMPRODUCT(("RNWWOD2"=[1]OUT_PrimaryEnergyCons!$A$1:$A$1000)*1,[1]OUT_PrimaryEnergyCons!N$1:N$1000)</f>
        <v>7.6690298219484232</v>
      </c>
      <c r="Q5" s="1" cm="1">
        <f t="array" ref="Q5">SUMPRODUCT(("RNWWOD2"=[1]OUT_PrimaryEnergyCons!$A$1:$A$1000)*1,[1]OUT_PrimaryEnergyCons!O$1:O$1000)</f>
        <v>7.6690311727306932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3.1682485399317639</v>
      </c>
      <c r="G6" s="1" cm="1">
        <f t="array" ref="G6">SUMPRODUCT(("RNWWOD3"=[1]OUT_PrimaryEnergyCons!$A$1:$A$1000)*1,[1]OUT_PrimaryEnergyCons!E$1:E$1000)</f>
        <v>3.4956726406253873</v>
      </c>
      <c r="H6" s="1" cm="1">
        <f t="array" ref="H6">SUMPRODUCT(("RNWWOD3"=[1]OUT_PrimaryEnergyCons!$A$1:$A$1000)*1,[1]OUT_PrimaryEnergyCons!F$1:F$1000)</f>
        <v>3.9868150009626535</v>
      </c>
      <c r="I6" s="1" cm="1">
        <f t="array" ref="I6">SUMPRODUCT(("RNWWOD3"=[1]OUT_PrimaryEnergyCons!$A$1:$A$1000)*1,[1]OUT_PrimaryEnergyCons!G$1:G$1000)</f>
        <v>4.805386404416935</v>
      </c>
      <c r="J6" s="1" cm="1">
        <f t="array" ref="J6">SUMPRODUCT(("RNWWOD3"=[1]OUT_PrimaryEnergyCons!$A$1:$A$1000)*1,[1]OUT_PrimaryEnergyCons!H$1:H$1000)</f>
        <v>4.805386020814634</v>
      </c>
      <c r="K6" s="1" cm="1">
        <f t="array" ref="K6">SUMPRODUCT(("RNWWOD3"=[1]OUT_PrimaryEnergyCons!$A$1:$A$1000)*1,[1]OUT_PrimaryEnergyCons!I$1:I$1000)</f>
        <v>4.8053866075626992</v>
      </c>
      <c r="L6" s="1" cm="1">
        <f t="array" ref="L6">SUMPRODUCT(("RNWWOD3"=[1]OUT_PrimaryEnergyCons!$A$1:$A$1000)*1,[1]OUT_PrimaryEnergyCons!J$1:J$1000)</f>
        <v>4.805387209940533</v>
      </c>
      <c r="M6" s="1" cm="1">
        <f t="array" ref="M6">SUMPRODUCT(("RNWWOD3"=[1]OUT_PrimaryEnergyCons!$A$1:$A$1000)*1,[1]OUT_PrimaryEnergyCons!K$1:K$1000)</f>
        <v>4.8053911636370019</v>
      </c>
      <c r="N6" s="1" cm="1">
        <f t="array" ref="N6">SUMPRODUCT(("RNWWOD3"=[1]OUT_PrimaryEnergyCons!$A$1:$A$1000)*1,[1]OUT_PrimaryEnergyCons!L$1:L$1000)</f>
        <v>4.8053872460258198</v>
      </c>
      <c r="O6" s="1" cm="1">
        <f t="array" ref="O6">SUMPRODUCT(("RNWWOD3"=[1]OUT_PrimaryEnergyCons!$A$1:$A$1000)*1,[1]OUT_PrimaryEnergyCons!M$1:M$1000)</f>
        <v>4.8053881141494106</v>
      </c>
      <c r="P6" s="1" cm="1">
        <f t="array" ref="P6">SUMPRODUCT(("RNWWOD3"=[1]OUT_PrimaryEnergyCons!$A$1:$A$1000)*1,[1]OUT_PrimaryEnergyCons!N$1:N$1000)</f>
        <v>4.8053871961547276</v>
      </c>
      <c r="Q6" s="1" cm="1">
        <f t="array" ref="Q6">SUMPRODUCT(("RNWWOD3"=[1]OUT_PrimaryEnergyCons!$A$1:$A$1000)*1,[1]OUT_PrimaryEnergyCons!O$1:O$1000)</f>
        <v>4.8053901034901996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23.18064024537707</v>
      </c>
      <c r="G7" s="1" cm="1">
        <f t="array" ref="G7">SUMPRODUCT(("RNWWOD4"=[1]OUT_PrimaryEnergyCons!$A$1:$A$1000)*1+("RNWWOD5"=[1]OUT_PrimaryEnergyCons!$A$1:$A$1000)*1,[1]OUT_PrimaryEnergyCons!E$1:E$1000)</f>
        <v>25.198772315025472</v>
      </c>
      <c r="H7" s="1" cm="1">
        <f t="array" ref="H7">SUMPRODUCT(("RNWWOD4"=[1]OUT_PrimaryEnergyCons!$A$1:$A$1000)*1+("RNWWOD5"=[1]OUT_PrimaryEnergyCons!$A$1:$A$1000)*1,[1]OUT_PrimaryEnergyCons!F$1:F$1000)</f>
        <v>23.398914619543625</v>
      </c>
      <c r="I7" s="1" cm="1">
        <f t="array" ref="I7">SUMPRODUCT(("RNWWOD4"=[1]OUT_PrimaryEnergyCons!$A$1:$A$1000)*1+("RNWWOD5"=[1]OUT_PrimaryEnergyCons!$A$1:$A$1000)*1,[1]OUT_PrimaryEnergyCons!G$1:G$1000)</f>
        <v>20.399145920795807</v>
      </c>
      <c r="J7" s="1" cm="1">
        <f t="array" ref="J7">SUMPRODUCT(("RNWWOD4"=[1]OUT_PrimaryEnergyCons!$A$1:$A$1000)*1+("RNWWOD5"=[1]OUT_PrimaryEnergyCons!$A$1:$A$1000)*1,[1]OUT_PrimaryEnergyCons!H$1:H$1000)</f>
        <v>19.867346274143959</v>
      </c>
      <c r="K7" s="1" cm="1">
        <f t="array" ref="K7">SUMPRODUCT(("RNWWOD4"=[1]OUT_PrimaryEnergyCons!$A$1:$A$1000)*1+("RNWWOD5"=[1]OUT_PrimaryEnergyCons!$A$1:$A$1000)*1,[1]OUT_PrimaryEnergyCons!I$1:I$1000)</f>
        <v>19.450092791633256</v>
      </c>
      <c r="L7" s="1" cm="1">
        <f t="array" ref="L7">SUMPRODUCT(("RNWWOD4"=[1]OUT_PrimaryEnergyCons!$A$1:$A$1000)*1+("RNWWOD5"=[1]OUT_PrimaryEnergyCons!$A$1:$A$1000)*1,[1]OUT_PrimaryEnergyCons!J$1:J$1000)</f>
        <v>19.870906973229829</v>
      </c>
      <c r="M7" s="1" cm="1">
        <f t="array" ref="M7">SUMPRODUCT(("RNWWOD4"=[1]OUT_PrimaryEnergyCons!$A$1:$A$1000)*1+("RNWWOD5"=[1]OUT_PrimaryEnergyCons!$A$1:$A$1000)*1,[1]OUT_PrimaryEnergyCons!K$1:K$1000)</f>
        <v>33.271306281174461</v>
      </c>
      <c r="N7" s="1" cm="1">
        <f t="array" ref="N7">SUMPRODUCT(("RNWWOD4"=[1]OUT_PrimaryEnergyCons!$A$1:$A$1000)*1+("RNWWOD5"=[1]OUT_PrimaryEnergyCons!$A$1:$A$1000)*1,[1]OUT_PrimaryEnergyCons!L$1:L$1000)</f>
        <v>33.271291848484623</v>
      </c>
      <c r="O7" s="1" cm="1">
        <f t="array" ref="O7">SUMPRODUCT(("RNWWOD4"=[1]OUT_PrimaryEnergyCons!$A$1:$A$1000)*1+("RNWWOD5"=[1]OUT_PrimaryEnergyCons!$A$1:$A$1000)*1,[1]OUT_PrimaryEnergyCons!M$1:M$1000)</f>
        <v>33.2709849691879</v>
      </c>
      <c r="P7" s="1" cm="1">
        <f t="array" ref="P7">SUMPRODUCT(("RNWWOD4"=[1]OUT_PrimaryEnergyCons!$A$1:$A$1000)*1+("RNWWOD5"=[1]OUT_PrimaryEnergyCons!$A$1:$A$1000)*1,[1]OUT_PrimaryEnergyCons!N$1:N$1000)</f>
        <v>33.271303776761535</v>
      </c>
      <c r="Q7" s="1" cm="1">
        <f t="array" ref="Q7">SUMPRODUCT(("RNWWOD4"=[1]OUT_PrimaryEnergyCons!$A$1:$A$1000)*1+("RNWWOD5"=[1]OUT_PrimaryEnergyCons!$A$1:$A$1000)*1,[1]OUT_PrimaryEnergyCons!O$1:O$1000)</f>
        <v>33.212570376198848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70.03152246152149</v>
      </c>
      <c r="G8" s="1">
        <f t="shared" ref="G8:K8" si="9">SUM(G9:G10)</f>
        <v>70.578703149514823</v>
      </c>
      <c r="H8" s="1">
        <f t="shared" si="9"/>
        <v>70.185764334855079</v>
      </c>
      <c r="I8" s="1">
        <f t="shared" si="9"/>
        <v>69.73629817027836</v>
      </c>
      <c r="J8" s="1">
        <f t="shared" si="9"/>
        <v>69.633931766831751</v>
      </c>
      <c r="K8" s="1">
        <f t="shared" si="9"/>
        <v>70.099962647287498</v>
      </c>
      <c r="L8" s="1">
        <f t="shared" ref="L8:O8" si="10">SUM(L9:L10)</f>
        <v>76.419722434621917</v>
      </c>
      <c r="M8" s="1">
        <f t="shared" si="10"/>
        <v>78.006683902806287</v>
      </c>
      <c r="N8" s="1">
        <f t="shared" si="10"/>
        <v>78.298700368255822</v>
      </c>
      <c r="O8" s="1">
        <f t="shared" si="10"/>
        <v>78.29896994623094</v>
      </c>
      <c r="P8" s="1">
        <f>SUM(P9:P10)</f>
        <v>78.299226301366289</v>
      </c>
      <c r="Q8" s="1">
        <f>SUM(Q9:Q10)</f>
        <v>78.299671499342963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35.93108069590928</v>
      </c>
      <c r="G9" s="1" cm="1">
        <f t="array" ref="G9">SUMPRODUCT(("RNNWWST1"=[1]OUT_PrimaryEnergyCons!$A$1:$A$1000)*1,[1]OUT_PrimaryEnergyCons!E$1:E$1000)</f>
        <v>35.882386120276301</v>
      </c>
      <c r="H9" s="1" cm="1">
        <f t="array" ref="H9">SUMPRODUCT(("RNNWWST1"=[1]OUT_PrimaryEnergyCons!$A$1:$A$1000)*1,[1]OUT_PrimaryEnergyCons!F$1:F$1000)</f>
        <v>35.48944242173377</v>
      </c>
      <c r="I9" s="1" cm="1">
        <f t="array" ref="I9">SUMPRODUCT(("RNNWWST1"=[1]OUT_PrimaryEnergyCons!$A$1:$A$1000)*1,[1]OUT_PrimaryEnergyCons!G$1:G$1000)</f>
        <v>35.039964670623057</v>
      </c>
      <c r="J9" s="1" cm="1">
        <f t="array" ref="J9">SUMPRODUCT(("RNNWWST1"=[1]OUT_PrimaryEnergyCons!$A$1:$A$1000)*1,[1]OUT_PrimaryEnergyCons!H$1:H$1000)</f>
        <v>34.93758521720865</v>
      </c>
      <c r="K9" s="1" cm="1">
        <f t="array" ref="K9">SUMPRODUCT(("RNNWWST1"=[1]OUT_PrimaryEnergyCons!$A$1:$A$1000)*1,[1]OUT_PrimaryEnergyCons!I$1:I$1000)</f>
        <v>35.403594397513587</v>
      </c>
      <c r="L9" s="1" cm="1">
        <f t="array" ref="L9">SUMPRODUCT(("RNNWWST1"=[1]OUT_PrimaryEnergyCons!$A$1:$A$1000)*1,[1]OUT_PrimaryEnergyCons!J$1:J$1000)</f>
        <v>35.628238313998075</v>
      </c>
      <c r="M9" s="1" cm="1">
        <f t="array" ref="M9">SUMPRODUCT(("RNNWWST1"=[1]OUT_PrimaryEnergyCons!$A$1:$A$1000)*1,[1]OUT_PrimaryEnergyCons!K$1:K$1000)</f>
        <v>35.852898523968364</v>
      </c>
      <c r="N9" s="1" cm="1">
        <f t="array" ref="N9">SUMPRODUCT(("RNNWWST1"=[1]OUT_PrimaryEnergyCons!$A$1:$A$1000)*1,[1]OUT_PrimaryEnergyCons!L$1:L$1000)</f>
        <v>35.603178348358398</v>
      </c>
      <c r="O9" s="1" cm="1">
        <f t="array" ref="O9">SUMPRODUCT(("RNNWWST1"=[1]OUT_PrimaryEnergyCons!$A$1:$A$1000)*1,[1]OUT_PrimaryEnergyCons!M$1:M$1000)</f>
        <v>35.6031825905457</v>
      </c>
      <c r="P9" s="1" cm="1">
        <f t="array" ref="P9">SUMPRODUCT(("RNNWWST1"=[1]OUT_PrimaryEnergyCons!$A$1:$A$1000)*1,[1]OUT_PrimaryEnergyCons!N$1:N$1000)</f>
        <v>35.603180039305784</v>
      </c>
      <c r="Q9" s="1" cm="1">
        <f t="array" ref="Q9">SUMPRODUCT(("RNNWWST1"=[1]OUT_PrimaryEnergyCons!$A$1:$A$1000)*1,[1]OUT_PrimaryEnergyCons!O$1:O$1000)</f>
        <v>35.603188561748901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34.100441765612217</v>
      </c>
      <c r="G10" s="1" cm="1">
        <f t="array" ref="G10">SUMPRODUCT(("RNWWST1"=[1]OUT_PrimaryEnergyCons!$A$1:$A$1000)*1,[1]OUT_PrimaryEnergyCons!E$1:E$1000)</f>
        <v>34.696317029238521</v>
      </c>
      <c r="H10" s="1" cm="1">
        <f t="array" ref="H10">SUMPRODUCT(("RNWWST1"=[1]OUT_PrimaryEnergyCons!$A$1:$A$1000)*1,[1]OUT_PrimaryEnergyCons!F$1:F$1000)</f>
        <v>34.696321913121309</v>
      </c>
      <c r="I10" s="1" cm="1">
        <f t="array" ref="I10">SUMPRODUCT(("RNWWST1"=[1]OUT_PrimaryEnergyCons!$A$1:$A$1000)*1,[1]OUT_PrimaryEnergyCons!G$1:G$1000)</f>
        <v>34.696333499655296</v>
      </c>
      <c r="J10" s="1" cm="1">
        <f t="array" ref="J10">SUMPRODUCT(("RNWWST1"=[1]OUT_PrimaryEnergyCons!$A$1:$A$1000)*1,[1]OUT_PrimaryEnergyCons!H$1:H$1000)</f>
        <v>34.696346549623101</v>
      </c>
      <c r="K10" s="1" cm="1">
        <f t="array" ref="K10">SUMPRODUCT(("RNWWST1"=[1]OUT_PrimaryEnergyCons!$A$1:$A$1000)*1,[1]OUT_PrimaryEnergyCons!I$1:I$1000)</f>
        <v>34.696368249773911</v>
      </c>
      <c r="L10" s="1" cm="1">
        <f t="array" ref="L10">SUMPRODUCT(("RNWWST1"=[1]OUT_PrimaryEnergyCons!$A$1:$A$1000)*1,[1]OUT_PrimaryEnergyCons!J$1:J$1000)</f>
        <v>40.791484120623849</v>
      </c>
      <c r="M10" s="1" cm="1">
        <f t="array" ref="M10">SUMPRODUCT(("RNWWST1"=[1]OUT_PrimaryEnergyCons!$A$1:$A$1000)*1,[1]OUT_PrimaryEnergyCons!K$1:K$1000)</f>
        <v>42.153785378837924</v>
      </c>
      <c r="N10" s="1" cm="1">
        <f t="array" ref="N10">SUMPRODUCT(("RNWWST1"=[1]OUT_PrimaryEnergyCons!$A$1:$A$1000)*1,[1]OUT_PrimaryEnergyCons!L$1:L$1000)</f>
        <v>42.695522019897425</v>
      </c>
      <c r="O10" s="1" cm="1">
        <f t="array" ref="O10">SUMPRODUCT(("RNWWST1"=[1]OUT_PrimaryEnergyCons!$A$1:$A$1000)*1,[1]OUT_PrimaryEnergyCons!M$1:M$1000)</f>
        <v>42.695787355685241</v>
      </c>
      <c r="P10" s="1" cm="1">
        <f t="array" ref="P10">SUMPRODUCT(("RNWWST1"=[1]OUT_PrimaryEnergyCons!$A$1:$A$1000)*1,[1]OUT_PrimaryEnergyCons!N$1:N$1000)</f>
        <v>42.696046262060506</v>
      </c>
      <c r="Q10" s="1" cm="1">
        <f t="array" ref="Q10">SUMPRODUCT(("RNWWST1"=[1]OUT_PrimaryEnergyCons!$A$1:$A$1000)*1,[1]OUT_PrimaryEnergyCons!O$1:O$1000)</f>
        <v>42.696482937594062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3.798086808997363</v>
      </c>
      <c r="G11" s="1" cm="1">
        <f t="array" ref="G11">SUMPRODUCT(("mnr"=[1]OUT_PrimaryEnergyCons!$C$1:$C$1000)*1,[1]OUT_PrimaryEnergyCons!E$1:E$1000)</f>
        <v>9.9852580330041043</v>
      </c>
      <c r="H11" s="1" cm="1">
        <f t="array" ref="H11">SUMPRODUCT(("mnr"=[1]OUT_PrimaryEnergyCons!$C$1:$C$1000)*1,[1]OUT_PrimaryEnergyCons!F$1:F$1000)</f>
        <v>12.540135568915797</v>
      </c>
      <c r="I11" s="1" cm="1">
        <f t="array" ref="I11">SUMPRODUCT(("mnr"=[1]OUT_PrimaryEnergyCons!$C$1:$C$1000)*1,[1]OUT_PrimaryEnergyCons!G$1:G$1000)</f>
        <v>12.540431009734341</v>
      </c>
      <c r="J11" s="1" cm="1">
        <f t="array" ref="J11">SUMPRODUCT(("mnr"=[1]OUT_PrimaryEnergyCons!$C$1:$C$1000)*1,[1]OUT_PrimaryEnergyCons!H$1:H$1000)</f>
        <v>12.540433255464041</v>
      </c>
      <c r="K11" s="1" cm="1">
        <f t="array" ref="K11">SUMPRODUCT(("mnr"=[1]OUT_PrimaryEnergyCons!$C$1:$C$1000)*1,[1]OUT_PrimaryEnergyCons!I$1:I$1000)</f>
        <v>12.543235914554277</v>
      </c>
      <c r="L11" s="1" cm="1">
        <f t="array" ref="L11">SUMPRODUCT(("mnr"=[1]OUT_PrimaryEnergyCons!$C$1:$C$1000)*1,[1]OUT_PrimaryEnergyCons!J$1:J$1000)</f>
        <v>15.741863842214492</v>
      </c>
      <c r="M11" s="1" cm="1">
        <f t="array" ref="M11">SUMPRODUCT(("mnr"=[1]OUT_PrimaryEnergyCons!$C$1:$C$1000)*1,[1]OUT_PrimaryEnergyCons!K$1:K$1000)</f>
        <v>18.81298649874056</v>
      </c>
      <c r="N11" s="1" cm="1">
        <f t="array" ref="N11">SUMPRODUCT(("mnr"=[1]OUT_PrimaryEnergyCons!$C$1:$C$1000)*1,[1]OUT_PrimaryEnergyCons!L$1:L$1000)</f>
        <v>18.812982438644614</v>
      </c>
      <c r="O11" s="1" cm="1">
        <f t="array" ref="O11">SUMPRODUCT(("mnr"=[1]OUT_PrimaryEnergyCons!$C$1:$C$1000)*1,[1]OUT_PrimaryEnergyCons!M$1:M$1000)</f>
        <v>18.813011111884062</v>
      </c>
      <c r="P11" s="1" cm="1">
        <f t="array" ref="P11">SUMPRODUCT(("mnr"=[1]OUT_PrimaryEnergyCons!$C$1:$C$1000)*1,[1]OUT_PrimaryEnergyCons!N$1:N$1000)</f>
        <v>18.813027383293321</v>
      </c>
      <c r="Q11" s="1" cm="1">
        <f t="array" ref="Q11">SUMPRODUCT(("mnr"=[1]OUT_PrimaryEnergyCons!$C$1:$C$1000)*1,[1]OUT_PrimaryEnergyCons!O$1:O$1000)</f>
        <v>18.815656540161232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149.43048965396639</v>
      </c>
      <c r="G12" s="1">
        <f t="shared" ref="G12:K12" si="11">SUM(G13:G15)</f>
        <v>125.605760662813</v>
      </c>
      <c r="H12" s="1">
        <f t="shared" si="11"/>
        <v>141.15421109688734</v>
      </c>
      <c r="I12" s="1">
        <f t="shared" si="11"/>
        <v>151.12458468671915</v>
      </c>
      <c r="J12" s="1">
        <f t="shared" si="11"/>
        <v>151.46561360503893</v>
      </c>
      <c r="K12" s="1">
        <f t="shared" si="11"/>
        <v>151.53126251961157</v>
      </c>
      <c r="L12" s="1">
        <f t="shared" ref="L12:O12" si="12">SUM(L13:L15)</f>
        <v>151.79752786607696</v>
      </c>
      <c r="M12" s="1">
        <f t="shared" si="12"/>
        <v>151.89687293733166</v>
      </c>
      <c r="N12" s="1">
        <f t="shared" si="12"/>
        <v>151.94607306658907</v>
      </c>
      <c r="O12" s="1">
        <f t="shared" si="12"/>
        <v>153.23354982195946</v>
      </c>
      <c r="P12" s="1">
        <f>SUM(P13:P15)</f>
        <v>153.25117122844256</v>
      </c>
      <c r="Q12" s="1">
        <f>SUM(Q13:Q15)</f>
        <v>153.80061637683679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66.745680309961145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49.798799455806055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68.756522263914775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70.431408708600458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71.413705261246434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72.497745166993241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73.751582298030527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74.835657351554786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74.835678544736112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74.835678587278082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74.83570206868572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74.836021411088907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66.632402869776683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55.764001028047744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65.553213539877675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64.716663142973374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63.735311595558237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62.651279281130627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61.565594971142026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60.481527386778247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60.481505530521801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60.481508807458702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60.48148535033949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60.481176159103924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16.052406474228587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20.042960178959184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6.8444752930948907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15.976512835145302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16.31659674823425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16.382238071487699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16.480350596904408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16.579688198998628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16.62888899133117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17.916362427222687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17.933983809417366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18.483418806643947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12.556467234122255</v>
      </c>
      <c r="G16" s="1" cm="1">
        <f t="array" ref="G16">SUMPRODUCT(ISNUMBER(SEARCH("SOL",[1]OUT_PrimaryEnergyCons!$C$1:$C$1000))*1,[1]OUT_PrimaryEnergyCons!E$1:E$1000)</f>
        <v>16.522181891790758</v>
      </c>
      <c r="H16" s="1" cm="1">
        <f t="array" ref="H16">SUMPRODUCT(ISNUMBER(SEARCH("SOL",[1]OUT_PrimaryEnergyCons!$C$1:$C$1000))*1,[1]OUT_PrimaryEnergyCons!F$1:F$1000)</f>
        <v>32.460114569827169</v>
      </c>
      <c r="I16" s="1" cm="1">
        <f t="array" ref="I16">SUMPRODUCT(ISNUMBER(SEARCH("SOL",[1]OUT_PrimaryEnergyCons!$C$1:$C$1000))*1,[1]OUT_PrimaryEnergyCons!G$1:G$1000)</f>
        <v>57.817096627208464</v>
      </c>
      <c r="J16" s="1" cm="1">
        <f t="array" ref="J16">SUMPRODUCT(ISNUMBER(SEARCH("SOL",[1]OUT_PrimaryEnergyCons!$C$1:$C$1000))*1,[1]OUT_PrimaryEnergyCons!H$1:H$1000)</f>
        <v>82.594880051049941</v>
      </c>
      <c r="K16" s="1" cm="1">
        <f t="array" ref="K16">SUMPRODUCT(ISNUMBER(SEARCH("SOL",[1]OUT_PrimaryEnergyCons!$C$1:$C$1000))*1,[1]OUT_PrimaryEnergyCons!I$1:I$1000)</f>
        <v>89.149912600928289</v>
      </c>
      <c r="L16" s="1" cm="1">
        <f t="array" ref="L16">SUMPRODUCT(ISNUMBER(SEARCH("SOL",[1]OUT_PrimaryEnergyCons!$C$1:$C$1000))*1,[1]OUT_PrimaryEnergyCons!J$1:J$1000)</f>
        <v>95.946918164785316</v>
      </c>
      <c r="M16" s="1" cm="1">
        <f t="array" ref="M16">SUMPRODUCT(ISNUMBER(SEARCH("SOL",[1]OUT_PrimaryEnergyCons!$C$1:$C$1000))*1,[1]OUT_PrimaryEnergyCons!K$1:K$1000)</f>
        <v>106.75098084759495</v>
      </c>
      <c r="N16" s="1" cm="1">
        <f t="array" ref="N16">SUMPRODUCT(ISNUMBER(SEARCH("SOL",[1]OUT_PrimaryEnergyCons!$C$1:$C$1000))*1,[1]OUT_PrimaryEnergyCons!L$1:L$1000)</f>
        <v>110.2565295022234</v>
      </c>
      <c r="O16" s="1" cm="1">
        <f t="array" ref="O16">SUMPRODUCT(ISNUMBER(SEARCH("SOL",[1]OUT_PrimaryEnergyCons!$C$1:$C$1000))*1,[1]OUT_PrimaryEnergyCons!M$1:M$1000)</f>
        <v>113.12250320235779</v>
      </c>
      <c r="P16" s="1" cm="1">
        <f t="array" ref="P16">SUMPRODUCT(ISNUMBER(SEARCH("SOL",[1]OUT_PrimaryEnergyCons!$C$1:$C$1000))*1,[1]OUT_PrimaryEnergyCons!N$1:N$1000)</f>
        <v>115.13895338842886</v>
      </c>
      <c r="Q16" s="1" cm="1">
        <f t="array" ref="Q16">SUMPRODUCT(ISNUMBER(SEARCH("SOL",[1]OUT_PrimaryEnergyCons!$C$1:$C$1000))*1,[1]OUT_PrimaryEnergyCons!O$1:O$1000)</f>
        <v>116.1576755028387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0.52402241979800346</v>
      </c>
      <c r="G17" s="1" cm="1">
        <f t="array" ref="G17">SUMPRODUCT(ISNUMBER(SEARCH("wnd",[1]OUT_PrimaryEnergyCons!$C$1:$C$1000))*1,[1]OUT_PrimaryEnergyCons!E$1:E$1000)</f>
        <v>0.54529438141650721</v>
      </c>
      <c r="H17" s="1" cm="1">
        <f t="array" ref="H17">SUMPRODUCT(ISNUMBER(SEARCH("wnd",[1]OUT_PrimaryEnergyCons!$C$1:$C$1000))*1,[1]OUT_PrimaryEnergyCons!F$1:F$1000)</f>
        <v>0.50316707897813973</v>
      </c>
      <c r="I17" s="1" cm="1">
        <f t="array" ref="I17">SUMPRODUCT(ISNUMBER(SEARCH("wnd",[1]OUT_PrimaryEnergyCons!$C$1:$C$1000))*1,[1]OUT_PrimaryEnergyCons!G$1:G$1000)</f>
        <v>0.89093771901875096</v>
      </c>
      <c r="J17" s="1" cm="1">
        <f t="array" ref="J17">SUMPRODUCT(ISNUMBER(SEARCH("wnd",[1]OUT_PrimaryEnergyCons!$C$1:$C$1000))*1,[1]OUT_PrimaryEnergyCons!H$1:H$1000)</f>
        <v>0.9449160387814759</v>
      </c>
      <c r="K17" s="1" cm="1">
        <f t="array" ref="K17">SUMPRODUCT(ISNUMBER(SEARCH("wnd",[1]OUT_PrimaryEnergyCons!$C$1:$C$1000))*1,[1]OUT_PrimaryEnergyCons!I$1:I$1000)</f>
        <v>0.9450251271830048</v>
      </c>
      <c r="L17" s="1" cm="1">
        <f t="array" ref="L17">SUMPRODUCT(ISNUMBER(SEARCH("wnd",[1]OUT_PrimaryEnergyCons!$C$1:$C$1000))*1,[1]OUT_PrimaryEnergyCons!J$1:J$1000)</f>
        <v>1.0535280211422595</v>
      </c>
      <c r="M17" s="1" cm="1">
        <f t="array" ref="M17">SUMPRODUCT(ISNUMBER(SEARCH("wnd",[1]OUT_PrimaryEnergyCons!$C$1:$C$1000))*1,[1]OUT_PrimaryEnergyCons!K$1:K$1000)</f>
        <v>1.0537205115383321</v>
      </c>
      <c r="N17" s="1" cm="1">
        <f t="array" ref="N17">SUMPRODUCT(ISNUMBER(SEARCH("wnd",[1]OUT_PrimaryEnergyCons!$C$1:$C$1000))*1,[1]OUT_PrimaryEnergyCons!L$1:L$1000)</f>
        <v>1.0552577077286571</v>
      </c>
      <c r="O17" s="1" cm="1">
        <f t="array" ref="O17">SUMPRODUCT(ISNUMBER(SEARCH("wnd",[1]OUT_PrimaryEnergyCons!$C$1:$C$1000))*1,[1]OUT_PrimaryEnergyCons!M$1:M$1000)</f>
        <v>1.0552706400181691</v>
      </c>
      <c r="P17" s="1" cm="1">
        <f t="array" ref="P17">SUMPRODUCT(ISNUMBER(SEARCH("wnd",[1]OUT_PrimaryEnergyCons!$C$1:$C$1000))*1,[1]OUT_PrimaryEnergyCons!N$1:N$1000)</f>
        <v>1.0552770684123791</v>
      </c>
      <c r="Q17" s="1" cm="1">
        <f t="array" ref="Q17">SUMPRODUCT(ISNUMBER(SEARCH("wnd",[1]OUT_PrimaryEnergyCons!$C$1:$C$1000))*1,[1]OUT_PrimaryEnergyCons!O$1:O$1000)</f>
        <v>1.0553016909609725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18.873066808327568</v>
      </c>
      <c r="G18" s="1">
        <f>[1]Overview!C$9-G19</f>
        <v>22.214841330539752</v>
      </c>
      <c r="H18" s="1">
        <f>[1]Overview!D$9-H19</f>
        <v>26.366602187940988</v>
      </c>
      <c r="I18" s="1">
        <f>[1]Overview!E$9-I19</f>
        <v>36.458577827163531</v>
      </c>
      <c r="J18" s="1">
        <f>[1]Overview!F$9-J19</f>
        <v>55.599737831777695</v>
      </c>
      <c r="K18" s="1">
        <f>[1]Overview!G$9-K19</f>
        <v>60.407568888651113</v>
      </c>
      <c r="L18" s="1">
        <f>[1]Overview!H$9-L19</f>
        <v>72.676458919146896</v>
      </c>
      <c r="M18" s="1">
        <f>[1]Overview!I$9-M19</f>
        <v>88.007814996898574</v>
      </c>
      <c r="N18" s="1">
        <f>[1]Overview!J$9-N19</f>
        <v>89.676131655189323</v>
      </c>
      <c r="O18" s="1">
        <f>[1]Overview!K$9-O19</f>
        <v>90.946998377813586</v>
      </c>
      <c r="P18" s="1">
        <f>[1]Overview!L$9-P19</f>
        <v>91.496294741279826</v>
      </c>
      <c r="Q18" s="1">
        <f>[1]Overview!M$9-Q19</f>
        <v>93.701925678631142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3.8626385960686564E-4</v>
      </c>
      <c r="L19" s="1">
        <f>+[1]Overview!H$28</f>
        <v>0.11704087928263084</v>
      </c>
      <c r="M19" s="1">
        <f>+[1]Overview!I$28</f>
        <v>9.3020479946830326E-2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779.42683773952081</v>
      </c>
      <c r="G20" s="3">
        <f t="shared" si="13"/>
        <v>702.35311753404903</v>
      </c>
      <c r="H20" s="3">
        <f t="shared" si="13"/>
        <v>658.08442887644105</v>
      </c>
      <c r="I20" s="3">
        <f t="shared" si="13"/>
        <v>571.58505697078579</v>
      </c>
      <c r="J20" s="3">
        <f t="shared" si="13"/>
        <v>456.0572758666313</v>
      </c>
      <c r="K20" s="3">
        <f t="shared" si="13"/>
        <v>365.10464780273429</v>
      </c>
      <c r="L20" s="3">
        <f t="shared" ref="L20:O20" si="14">SUM(L21:L22,L41,L50:L51,L56)</f>
        <v>268.89508546388549</v>
      </c>
      <c r="M20" s="3">
        <f t="shared" si="14"/>
        <v>237.70456363658641</v>
      </c>
      <c r="N20" s="3">
        <f t="shared" si="14"/>
        <v>307.14540684574092</v>
      </c>
      <c r="O20" s="3">
        <f t="shared" si="14"/>
        <v>379.43130550827476</v>
      </c>
      <c r="P20" s="3">
        <f>SUM(P21:P22,P41,P50:P51,P56)</f>
        <v>382.03561123647938</v>
      </c>
      <c r="Q20" s="3">
        <f>SUM(Q21:Q22,Q41,Q50:Q51,Q56)</f>
        <v>379.61321239393254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3.6600120957950737</v>
      </c>
      <c r="G21" s="1" cm="1">
        <f t="array" ref="G21">SUMPRODUCT(("COA"=[1]OUT_PrimaryEnergyCons!$C$4:$C$10000)*1,[1]OUT_PrimaryEnergyCons!E$4:E$10000)</f>
        <v>3.5647196088387529</v>
      </c>
      <c r="H21" s="1" cm="1">
        <f t="array" ref="H21">SUMPRODUCT(("COA"=[1]OUT_PrimaryEnergyCons!$C$4:$C$10000)*1,[1]OUT_PrimaryEnergyCons!F$4:F$10000)</f>
        <v>0.50817924951859239</v>
      </c>
      <c r="I21" s="1" cm="1">
        <f t="array" ref="I21">SUMPRODUCT(("COA"=[1]OUT_PrimaryEnergyCons!$C$4:$C$10000)*1,[1]OUT_PrimaryEnergyCons!G$4:G$10000)</f>
        <v>1.2023931721497239E-3</v>
      </c>
      <c r="J21" s="1" cm="1">
        <f t="array" ref="J21">SUMPRODUCT(("COA"=[1]OUT_PrimaryEnergyCons!$C$4:$C$10000)*1,[1]OUT_PrimaryEnergyCons!H$4:H$10000)</f>
        <v>5.3178663156068214E-4</v>
      </c>
      <c r="K21" s="1" cm="1">
        <f t="array" ref="K21">SUMPRODUCT(("COA"=[1]OUT_PrimaryEnergyCons!$C$4:$C$10000)*1,[1]OUT_PrimaryEnergyCons!I$4:I$10000)</f>
        <v>1.1036843624604002E-3</v>
      </c>
      <c r="L21" s="1" cm="1">
        <f t="array" ref="L21">SUMPRODUCT(("COA"=[1]OUT_PrimaryEnergyCons!$C$4:$C$10000)*1,[1]OUT_PrimaryEnergyCons!J$4:J$10000)</f>
        <v>6.4273868736108451E-4</v>
      </c>
      <c r="M21" s="1" cm="1">
        <f t="array" ref="M21">SUMPRODUCT(("COA"=[1]OUT_PrimaryEnergyCons!$C$4:$C$10000)*1,[1]OUT_PrimaryEnergyCons!K$4:K$10000)</f>
        <v>3.4907649996592031E-4</v>
      </c>
      <c r="N21" s="1" cm="1">
        <f t="array" ref="N21">SUMPRODUCT(("COA"=[1]OUT_PrimaryEnergyCons!$C$4:$C$10000)*1,[1]OUT_PrimaryEnergyCons!L$4:L$10000)</f>
        <v>3.1660612050545385E-4</v>
      </c>
      <c r="O21" s="1" cm="1">
        <f t="array" ref="O21">SUMPRODUCT(("COA"=[1]OUT_PrimaryEnergyCons!$C$4:$C$10000)*1,[1]OUT_PrimaryEnergyCons!M$4:M$10000)</f>
        <v>3.498347274335582E-4</v>
      </c>
      <c r="P21" s="1" cm="1">
        <f t="array" ref="P21">SUMPRODUCT(("COA"=[1]OUT_PrimaryEnergyCons!$C$4:$C$10000)*1,[1]OUT_PrimaryEnergyCons!N$4:N$10000)</f>
        <v>3.3093138244788409E-4</v>
      </c>
      <c r="Q21" s="1" cm="1">
        <f t="array" ref="Q21">SUMPRODUCT(("COA"=[1]OUT_PrimaryEnergyCons!$C$4:$C$10000)*1,[1]OUT_PrimaryEnergyCons!O$4:O$10000)</f>
        <v>1.8093532106630789E-4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310.6406839793928</v>
      </c>
      <c r="G22" s="1">
        <f t="shared" ref="G22:K22" si="15">G23+G29</f>
        <v>286.8851402228305</v>
      </c>
      <c r="H22" s="1">
        <f t="shared" si="15"/>
        <v>269.6258761505016</v>
      </c>
      <c r="I22" s="1">
        <f t="shared" si="15"/>
        <v>194.50745491059615</v>
      </c>
      <c r="J22" s="1">
        <f t="shared" si="15"/>
        <v>125.61096741393909</v>
      </c>
      <c r="K22" s="1">
        <f t="shared" si="15"/>
        <v>104.34620486696919</v>
      </c>
      <c r="L22" s="1">
        <f t="shared" ref="L22:O22" si="16">L23+L29</f>
        <v>107.11488627079652</v>
      </c>
      <c r="M22" s="1">
        <f t="shared" si="16"/>
        <v>111.41837734158017</v>
      </c>
      <c r="N22" s="1">
        <f t="shared" si="16"/>
        <v>104.30231360984145</v>
      </c>
      <c r="O22" s="1">
        <f t="shared" si="16"/>
        <v>102.9612529473789</v>
      </c>
      <c r="P22" s="1">
        <f>P23+P29</f>
        <v>103.83064387902112</v>
      </c>
      <c r="Q22" s="1">
        <f>Q23+Q29</f>
        <v>102.28641880869762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303.91977778302345</v>
      </c>
      <c r="G23" s="1">
        <f t="shared" ref="G23:K23" si="20">SUM(G24:G28)</f>
        <v>280.10851201924794</v>
      </c>
      <c r="H23" s="1">
        <f t="shared" si="20"/>
        <v>261.20527721635824</v>
      </c>
      <c r="I23" s="1">
        <f t="shared" si="20"/>
        <v>181.85120877110276</v>
      </c>
      <c r="J23" s="1">
        <f t="shared" si="20"/>
        <v>101.30661806786182</v>
      </c>
      <c r="K23" s="1">
        <f t="shared" si="20"/>
        <v>60.453314452311396</v>
      </c>
      <c r="L23" s="1">
        <f t="shared" ref="L23:O23" si="21">SUM(L24:L28)</f>
        <v>28.519892923948269</v>
      </c>
      <c r="M23" s="1">
        <f t="shared" si="21"/>
        <v>0</v>
      </c>
      <c r="N23" s="1">
        <f t="shared" si="21"/>
        <v>0.1725649249193362</v>
      </c>
      <c r="O23" s="1">
        <f t="shared" si="21"/>
        <v>0.11012929239812402</v>
      </c>
      <c r="P23" s="1">
        <f>SUM(P24:P28)</f>
        <v>9.7612717615103567E-2</v>
      </c>
      <c r="Q23" s="1">
        <f>SUM(Q24:Q28)</f>
        <v>9.0895013677724248E-2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101.73619400183877</v>
      </c>
      <c r="G24" s="1" cm="1">
        <f t="array" ref="G24">SUMPRODUCT(("LFO"=[1]OUT_PrimaryEnergyCons!$C$4:$C$10000)*1,[1]OUT_PrimaryEnergyCons!E$4:E$10000)</f>
        <v>88.51644179801059</v>
      </c>
      <c r="H24" s="1" cm="1">
        <f t="array" ref="H24">SUMPRODUCT(("LFO"=[1]OUT_PrimaryEnergyCons!$C$4:$C$10000)*1,[1]OUT_PrimaryEnergyCons!F$4:F$10000)</f>
        <v>84.44553921619277</v>
      </c>
      <c r="I24" s="1" cm="1">
        <f t="array" ref="I24">SUMPRODUCT(("LFO"=[1]OUT_PrimaryEnergyCons!$C$4:$C$10000)*1,[1]OUT_PrimaryEnergyCons!G$4:G$10000)</f>
        <v>67.696852049811767</v>
      </c>
      <c r="J24" s="1" cm="1">
        <f t="array" ref="J24">SUMPRODUCT(("LFO"=[1]OUT_PrimaryEnergyCons!$C$4:$C$10000)*1,[1]OUT_PrimaryEnergyCons!H$4:H$10000)</f>
        <v>40.519211967670593</v>
      </c>
      <c r="K24" s="1" cm="1">
        <f t="array" ref="K24">SUMPRODUCT(("LFO"=[1]OUT_PrimaryEnergyCons!$C$4:$C$10000)*1,[1]OUT_PrimaryEnergyCons!I$4:I$10000)</f>
        <v>24.126913917790937</v>
      </c>
      <c r="L24" s="1" cm="1">
        <f t="array" ref="L24">SUMPRODUCT(("LFO"=[1]OUT_PrimaryEnergyCons!$C$4:$C$10000)*1,[1]OUT_PrimaryEnergyCons!J$4:J$10000)</f>
        <v>13.024680946673518</v>
      </c>
      <c r="M24" s="1" cm="1">
        <f t="array" ref="M24">SUMPRODUCT(("LFO"=[1]OUT_PrimaryEnergyCons!$C$4:$C$10000)*1,[1]OUT_PrimaryEnergyCons!K$4:K$10000)</f>
        <v>0</v>
      </c>
      <c r="N24" s="1" cm="1">
        <f t="array" ref="N24">SUMPRODUCT(("LFO"=[1]OUT_PrimaryEnergyCons!$C$4:$C$10000)*1,[1]OUT_PrimaryEnergyCons!L$4:L$10000)</f>
        <v>9.0360061783550955E-3</v>
      </c>
      <c r="O24" s="1" cm="1">
        <f t="array" ref="O24">SUMPRODUCT(("LFO"=[1]OUT_PrimaryEnergyCons!$C$4:$C$10000)*1,[1]OUT_PrimaryEnergyCons!M$4:M$10000)</f>
        <v>1.052259243229956E-2</v>
      </c>
      <c r="P24" s="1" cm="1">
        <f t="array" ref="P24">SUMPRODUCT(("LFO"=[1]OUT_PrimaryEnergyCons!$C$4:$C$10000)*1,[1]OUT_PrimaryEnergyCons!N$4:N$10000)</f>
        <v>7.10636087903436E-3</v>
      </c>
      <c r="Q24" s="1" cm="1">
        <f t="array" ref="Q24">SUMPRODUCT(("LFO"=[1]OUT_PrimaryEnergyCons!$C$4:$C$10000)*1,[1]OUT_PrimaryEnergyCons!O$4:O$10000)</f>
        <v>1.3658289647494768E-2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2.776373607310676</v>
      </c>
      <c r="G25" s="1" cm="1">
        <f t="array" ref="G25">SUMPRODUCT(("HFO"=[1]OUT_PrimaryEnergyCons!$C$4:$C$10000)*1,[1]OUT_PrimaryEnergyCons!E$4:E$10000)</f>
        <v>2.4615715989677844</v>
      </c>
      <c r="H25" s="1" cm="1">
        <f t="array" ref="H25">SUMPRODUCT(("HFO"=[1]OUT_PrimaryEnergyCons!$C$4:$C$10000)*1,[1]OUT_PrimaryEnergyCons!F$4:F$10000)</f>
        <v>2.4265395420497811E-3</v>
      </c>
      <c r="I25" s="1" cm="1">
        <f t="array" ref="I25">SUMPRODUCT(("HFO"=[1]OUT_PrimaryEnergyCons!$C$4:$C$10000)*1,[1]OUT_PrimaryEnergyCons!G$4:G$10000)</f>
        <v>3.5689219207249163E-4</v>
      </c>
      <c r="J25" s="1" cm="1">
        <f t="array" ref="J25">SUMPRODUCT(("HFO"=[1]OUT_PrimaryEnergyCons!$C$4:$C$10000)*1,[1]OUT_PrimaryEnergyCons!H$4:H$10000)</f>
        <v>2.4103762231544976E-4</v>
      </c>
      <c r="K25" s="1" cm="1">
        <f t="array" ref="K25">SUMPRODUCT(("HFO"=[1]OUT_PrimaryEnergyCons!$C$4:$C$10000)*1,[1]OUT_PrimaryEnergyCons!I$4:I$10000)</f>
        <v>1.3598501984953186E-3</v>
      </c>
      <c r="L25" s="1" cm="1">
        <f t="array" ref="L25">SUMPRODUCT(("HFO"=[1]OUT_PrimaryEnergyCons!$C$4:$C$10000)*1,[1]OUT_PrimaryEnergyCons!J$4:J$10000)</f>
        <v>9.0239721159011846E-4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118.53798510256613</v>
      </c>
      <c r="G26" s="1" cm="1">
        <f t="array" ref="G26">SUMPRODUCT(("DSL"=[1]OUT_PrimaryEnergyCons!$C$4:$C$10000)*1,[1]OUT_PrimaryEnergyCons!E$4:E$10000)</f>
        <v>111.76892121154114</v>
      </c>
      <c r="H26" s="1" cm="1">
        <f t="array" ref="H26">SUMPRODUCT(("DSL"=[1]OUT_PrimaryEnergyCons!$C$4:$C$10000)*1,[1]OUT_PrimaryEnergyCons!F$4:F$10000)</f>
        <v>95.748111821764894</v>
      </c>
      <c r="I26" s="1" cm="1">
        <f t="array" ref="I26">SUMPRODUCT(("DSL"=[1]OUT_PrimaryEnergyCons!$C$4:$C$10000)*1,[1]OUT_PrimaryEnergyCons!G$4:G$10000)</f>
        <v>63.230794828890168</v>
      </c>
      <c r="J26" s="1" cm="1">
        <f t="array" ref="J26">SUMPRODUCT(("DSL"=[1]OUT_PrimaryEnergyCons!$C$4:$C$10000)*1,[1]OUT_PrimaryEnergyCons!H$4:H$10000)</f>
        <v>36.642523545615475</v>
      </c>
      <c r="K26" s="1" cm="1">
        <f t="array" ref="K26">SUMPRODUCT(("DSL"=[1]OUT_PrimaryEnergyCons!$C$4:$C$10000)*1,[1]OUT_PrimaryEnergyCons!I$4:I$10000)</f>
        <v>24.32297333323465</v>
      </c>
      <c r="L26" s="1" cm="1">
        <f t="array" ref="L26">SUMPRODUCT(("DSL"=[1]OUT_PrimaryEnergyCons!$C$4:$C$10000)*1,[1]OUT_PrimaryEnergyCons!J$4:J$10000)</f>
        <v>10.630205274334893</v>
      </c>
      <c r="M26" s="1" cm="1">
        <f t="array" ref="M26">SUMPRODUCT(("DSL"=[1]OUT_PrimaryEnergyCons!$C$4:$C$10000)*1,[1]OUT_PrimaryEnergyCons!K$4:K$10000)</f>
        <v>0</v>
      </c>
      <c r="N26" s="1" cm="1">
        <f t="array" ref="N26">SUMPRODUCT(("DSL"=[1]OUT_PrimaryEnergyCons!$C$4:$C$10000)*1,[1]OUT_PrimaryEnergyCons!L$4:L$10000)</f>
        <v>2.3808972992964622E-4</v>
      </c>
      <c r="O26" s="1" cm="1">
        <f t="array" ref="O26">SUMPRODUCT(("DSL"=[1]OUT_PrimaryEnergyCons!$C$4:$C$10000)*1,[1]OUT_PrimaryEnergyCons!M$4:M$10000)</f>
        <v>3.6859972982256404E-4</v>
      </c>
      <c r="P26" s="1" cm="1">
        <f t="array" ref="P26">SUMPRODUCT(("DSL"=[1]OUT_PrimaryEnergyCons!$C$4:$C$10000)*1,[1]OUT_PrimaryEnergyCons!N$4:N$10000)</f>
        <v>2.5478386457813453E-4</v>
      </c>
      <c r="Q26" s="1" cm="1">
        <f t="array" ref="Q26">SUMPRODUCT(("DSL"=[1]OUT_PrimaryEnergyCons!$C$4:$C$10000)*1,[1]OUT_PrimaryEnergyCons!O$4:O$10000)</f>
        <v>4.5613544601066431E-4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79.760771226966966</v>
      </c>
      <c r="G27" s="1" cm="1">
        <f t="array" ref="G27">SUMPRODUCT(("GSL"=[1]OUT_PrimaryEnergyCons!$C$4:$C$10000)*1,[1]OUT_PrimaryEnergyCons!E$4:E$10000)</f>
        <v>75.956378445610255</v>
      </c>
      <c r="H27" s="1" cm="1">
        <f t="array" ref="H27">SUMPRODUCT(("GSL"=[1]OUT_PrimaryEnergyCons!$C$4:$C$10000)*1,[1]OUT_PrimaryEnergyCons!F$4:F$10000)</f>
        <v>79.161406017252958</v>
      </c>
      <c r="I27" s="1" cm="1">
        <f t="array" ref="I27">SUMPRODUCT(("GSL"=[1]OUT_PrimaryEnergyCons!$C$4:$C$10000)*1,[1]OUT_PrimaryEnergyCons!G$4:G$10000)</f>
        <v>48.361511540902185</v>
      </c>
      <c r="J27" s="1" cm="1">
        <f t="array" ref="J27">SUMPRODUCT(("GSL"=[1]OUT_PrimaryEnergyCons!$C$4:$C$10000)*1,[1]OUT_PrimaryEnergyCons!H$4:H$10000)</f>
        <v>21.776001767757887</v>
      </c>
      <c r="K27" s="1" cm="1">
        <f t="array" ref="K27">SUMPRODUCT(("GSL"=[1]OUT_PrimaryEnergyCons!$C$4:$C$10000)*1,[1]OUT_PrimaryEnergyCons!I$4:I$10000)</f>
        <v>9.8503471188815634</v>
      </c>
      <c r="L27" s="1" cm="1">
        <f t="array" ref="L27">SUMPRODUCT(("GSL"=[1]OUT_PrimaryEnergyCons!$C$4:$C$10000)*1,[1]OUT_PrimaryEnergyCons!J$4:J$10000)</f>
        <v>2.9382318460804902</v>
      </c>
      <c r="M27" s="1" cm="1">
        <f t="array" ref="M27">SUMPRODUCT(("GSL"=[1]OUT_PrimaryEnergyCons!$C$4:$C$10000)*1,[1]OUT_PrimaryEnergyCons!K$4:K$10000)</f>
        <v>0</v>
      </c>
      <c r="N27" s="1" cm="1">
        <f t="array" ref="N27">SUMPRODUCT(("GSL"=[1]OUT_PrimaryEnergyCons!$C$4:$C$10000)*1,[1]OUT_PrimaryEnergyCons!L$4:L$10000)</f>
        <v>0.16308221983655122</v>
      </c>
      <c r="O27" s="1" cm="1">
        <f t="array" ref="O27">SUMPRODUCT(("GSL"=[1]OUT_PrimaryEnergyCons!$C$4:$C$10000)*1,[1]OUT_PrimaryEnergyCons!M$4:M$10000)</f>
        <v>9.8909650138346267E-2</v>
      </c>
      <c r="P27" s="1" cm="1">
        <f t="array" ref="P27">SUMPRODUCT(("GSL"=[1]OUT_PrimaryEnergyCons!$C$4:$C$10000)*1,[1]OUT_PrimaryEnergyCons!N$4:N$10000)</f>
        <v>9.0018464121521341E-2</v>
      </c>
      <c r="Q27" s="1" cm="1">
        <f t="array" ref="Q27">SUMPRODUCT(("GSL"=[1]OUT_PrimaryEnergyCons!$C$4:$C$10000)*1,[1]OUT_PrimaryEnergyCons!O$4:O$10000)</f>
        <v>7.6329901696994024E-2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1.1084538443409007</v>
      </c>
      <c r="G28" s="1" cm="1">
        <f t="array" ref="G28">SUMPRODUCT(("KER"=[1]OUT_PrimaryEnergyCons!$C$4:$C$10000)*1,[1]OUT_PrimaryEnergyCons!E$4:E$10000)</f>
        <v>1.4051989651181691</v>
      </c>
      <c r="H28" s="1" cm="1">
        <f t="array" ref="H28">SUMPRODUCT(("KER"=[1]OUT_PrimaryEnergyCons!$C$4:$C$10000)*1,[1]OUT_PrimaryEnergyCons!F$4:F$10000)</f>
        <v>1.8477936216056052</v>
      </c>
      <c r="I28" s="1" cm="1">
        <f t="array" ref="I28">SUMPRODUCT(("KER"=[1]OUT_PrimaryEnergyCons!$C$4:$C$10000)*1,[1]OUT_PrimaryEnergyCons!G$4:G$10000)</f>
        <v>2.5616934593065568</v>
      </c>
      <c r="J28" s="1" cm="1">
        <f t="array" ref="J28">SUMPRODUCT(("KER"=[1]OUT_PrimaryEnergyCons!$C$4:$C$10000)*1,[1]OUT_PrimaryEnergyCons!H$4:H$10000)</f>
        <v>2.3686397491955482</v>
      </c>
      <c r="K28" s="1" cm="1">
        <f t="array" ref="K28">SUMPRODUCT(("KER"=[1]OUT_PrimaryEnergyCons!$C$4:$C$10000)*1,[1]OUT_PrimaryEnergyCons!I$4:I$10000)</f>
        <v>2.1517202322057485</v>
      </c>
      <c r="L28" s="1" cm="1">
        <f t="array" ref="L28">SUMPRODUCT(("KER"=[1]OUT_PrimaryEnergyCons!$C$4:$C$10000)*1,[1]OUT_PrimaryEnergyCons!J$4:J$10000)</f>
        <v>1.9258724596477783</v>
      </c>
      <c r="M28" s="1" cm="1">
        <f t="array" ref="M28">SUMPRODUCT(("KER"=[1]OUT_PrimaryEnergyCons!$C$4:$C$10000)*1,[1]OUT_PrimaryEnergyCons!K$4:K$10000)</f>
        <v>0</v>
      </c>
      <c r="N28" s="1" cm="1">
        <f t="array" ref="N28">SUMPRODUCT(("KER"=[1]OUT_PrimaryEnergyCons!$C$4:$C$10000)*1,[1]OUT_PrimaryEnergyCons!L$4:L$10000)</f>
        <v>2.086091745002486E-4</v>
      </c>
      <c r="O28" s="1" cm="1">
        <f t="array" ref="O28">SUMPRODUCT(("KER"=[1]OUT_PrimaryEnergyCons!$C$4:$C$10000)*1,[1]OUT_PrimaryEnergyCons!M$4:M$10000)</f>
        <v>3.2845009765562408E-4</v>
      </c>
      <c r="P28" s="1" cm="1">
        <f t="array" ref="P28">SUMPRODUCT(("KER"=[1]OUT_PrimaryEnergyCons!$C$4:$C$10000)*1,[1]OUT_PrimaryEnergyCons!N$4:N$10000)</f>
        <v>2.3310874996973537E-4</v>
      </c>
      <c r="Q28" s="1" cm="1">
        <f t="array" ref="Q28">SUMPRODUCT(("KER"=[1]OUT_PrimaryEnergyCons!$C$4:$C$10000)*1,[1]OUT_PrimaryEnergyCons!O$4:O$10000)</f>
        <v>4.5068688722478951E-4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6.72090619636933</v>
      </c>
      <c r="G29" s="1">
        <f t="shared" ref="G29:K29" si="25">SUM(G30:G32)</f>
        <v>6.776628203582554</v>
      </c>
      <c r="H29" s="1">
        <f t="shared" si="25"/>
        <v>8.4205989341433405</v>
      </c>
      <c r="I29" s="1">
        <f t="shared" si="25"/>
        <v>12.65624613949338</v>
      </c>
      <c r="J29" s="1">
        <f t="shared" si="25"/>
        <v>24.304349346077274</v>
      </c>
      <c r="K29" s="1">
        <f t="shared" si="25"/>
        <v>43.892890414657792</v>
      </c>
      <c r="L29" s="1">
        <f t="shared" ref="L29:O29" si="26">SUM(L30:L32)</f>
        <v>78.594993346848241</v>
      </c>
      <c r="M29" s="1">
        <f t="shared" si="26"/>
        <v>111.41837734158017</v>
      </c>
      <c r="N29" s="1">
        <f t="shared" si="26"/>
        <v>104.12974868492211</v>
      </c>
      <c r="O29" s="1">
        <f t="shared" si="26"/>
        <v>102.85112365498077</v>
      </c>
      <c r="P29" s="1">
        <f>SUM(P30:P32)</f>
        <v>103.73303116140602</v>
      </c>
      <c r="Q29" s="1">
        <f>SUM(Q30:Q32)</f>
        <v>102.19552379501989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2.2858351681795481</v>
      </c>
      <c r="G30" s="1" cm="1">
        <f t="array" ref="G30">SUMPRODUCT(ISNUMBER(SEARCH("IMPBDS",[1]OUT_SyntheticFuels!$C$4:$C$1000))*1,("Var_Fout"=[1]OUT_SyntheticFuels!$B$4:$B$1000)*1,[1]OUT_SyntheticFuels!F$4:F$1000)-G32</f>
        <v>2.3779960320579723</v>
      </c>
      <c r="H30" s="1" cm="1">
        <f t="array" ref="H30">SUMPRODUCT(ISNUMBER(SEARCH("IMPBDS",[1]OUT_SyntheticFuels!$C$4:$C$1000))*1,("Var_Fout"=[1]OUT_SyntheticFuels!$B$4:$B$1000)*1,[1]OUT_SyntheticFuels!G$4:G$1000)-H32</f>
        <v>4.019984084394002</v>
      </c>
      <c r="I30" s="1" cm="1">
        <f t="array" ref="I30">SUMPRODUCT(ISNUMBER(SEARCH("IMPBDS",[1]OUT_SyntheticFuels!$C$4:$C$1000))*1,("Var_Fout"=[1]OUT_SyntheticFuels!$B$4:$B$1000)*1,[1]OUT_SyntheticFuels!H$4:H$1000)-I32</f>
        <v>4.5277987706659886</v>
      </c>
      <c r="J30" s="1" cm="1">
        <f t="array" ref="J30">SUMPRODUCT(ISNUMBER(SEARCH("IMPBDS",[1]OUT_SyntheticFuels!$C$4:$C$1000))*1,("Var_Fout"=[1]OUT_SyntheticFuels!$B$4:$B$1000)*1,[1]OUT_SyntheticFuels!I$4:I$1000)-J32</f>
        <v>4.4637555113157035</v>
      </c>
      <c r="K30" s="1" cm="1">
        <f t="array" ref="K30">SUMPRODUCT(ISNUMBER(SEARCH("IMPBDS",[1]OUT_SyntheticFuels!$C$4:$C$1000))*1,("Var_Fout"=[1]OUT_SyntheticFuels!$B$4:$B$1000)*1,[1]OUT_SyntheticFuels!J$4:J$1000)-K32</f>
        <v>4.4618724510484071</v>
      </c>
      <c r="L30" s="1" cm="1">
        <f t="array" ref="L30">SUMPRODUCT(ISNUMBER(SEARCH("IMPBDS",[1]OUT_SyntheticFuels!$C$4:$C$1000))*1,("Var_Fout"=[1]OUT_SyntheticFuels!$B$4:$B$1000)*1,[1]OUT_SyntheticFuels!K$4:K$1000)-L32</f>
        <v>5.3713077254032982</v>
      </c>
      <c r="M30" s="1" cm="1">
        <f t="array" ref="M30">SUMPRODUCT(ISNUMBER(SEARCH("IMPBDS",[1]OUT_SyntheticFuels!$C$4:$C$1000))*1,("Var_Fout"=[1]OUT_SyntheticFuels!$B$4:$B$1000)*1,[1]OUT_SyntheticFuels!L$4:L$1000)-M32</f>
        <v>13.885648275542266</v>
      </c>
      <c r="N30" s="1" cm="1">
        <f t="array" ref="N30">SUMPRODUCT(ISNUMBER(SEARCH("IMPBDS",[1]OUT_SyntheticFuels!$C$4:$C$1000))*1,("Var_Fout"=[1]OUT_SyntheticFuels!$B$4:$B$1000)*1,[1]OUT_SyntheticFuels!M$4:M$1000)-N32</f>
        <v>7.4636268612024139</v>
      </c>
      <c r="O30" s="1" cm="1">
        <f t="array" ref="O30">SUMPRODUCT(ISNUMBER(SEARCH("IMPBDS",[1]OUT_SyntheticFuels!$C$4:$C$1000))*1,("Var_Fout"=[1]OUT_SyntheticFuels!$B$4:$B$1000)*1,[1]OUT_SyntheticFuels!N$4:N$1000)-O32</f>
        <v>5.4197357412882354</v>
      </c>
      <c r="P30" s="1" cm="1">
        <f t="array" ref="P30">SUMPRODUCT(ISNUMBER(SEARCH("IMPBDS",[1]OUT_SyntheticFuels!$C$4:$C$1000))*1,("Var_Fout"=[1]OUT_SyntheticFuels!$B$4:$B$1000)*1,[1]OUT_SyntheticFuels!O$4:O$1000)-P32</f>
        <v>4.8374088798803143</v>
      </c>
      <c r="Q30" s="1" cm="1">
        <f t="array" ref="Q30">SUMPRODUCT(ISNUMBER(SEARCH("IMPBDS",[1]OUT_SyntheticFuels!$C$4:$C$1000))*1,("Var_Fout"=[1]OUT_SyntheticFuels!$B$4:$B$1000)*1,[1]OUT_SyntheticFuels!P$4:P$1000)-Q32</f>
        <v>1.881423830464982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4.4341509603352787</v>
      </c>
      <c r="G31" s="1" cm="1">
        <f t="array" ref="G31">SUMPRODUCT(ISNUMBER(SEARCH("IMPeth",[1]OUT_SyntheticFuels!$C$4:$C$1000))*1,("Var_Fout"=[1]OUT_SyntheticFuels!$B$4:$B$1000)*1,[1]OUT_SyntheticFuels!F$4:F$1000)</f>
        <v>4.3986153708328795</v>
      </c>
      <c r="H31" s="1" cm="1">
        <f t="array" ref="H31">SUMPRODUCT(ISNUMBER(SEARCH("IMPeth",[1]OUT_SyntheticFuels!$C$4:$C$1000))*1,("Var_Fout"=[1]OUT_SyntheticFuels!$B$4:$B$1000)*1,[1]OUT_SyntheticFuels!G$4:G$1000)</f>
        <v>4.3994653421267378</v>
      </c>
      <c r="I31" s="1" cm="1">
        <f t="array" ref="I31">SUMPRODUCT(ISNUMBER(SEARCH("IMPeth",[1]OUT_SyntheticFuels!$C$4:$C$1000))*1,("Var_Fout"=[1]OUT_SyntheticFuels!$B$4:$B$1000)*1,[1]OUT_SyntheticFuels!H$4:H$1000)</f>
        <v>2.8020774505778259</v>
      </c>
      <c r="J31" s="1" cm="1">
        <f t="array" ref="J31">SUMPRODUCT(ISNUMBER(SEARCH("IMPeth",[1]OUT_SyntheticFuels!$C$4:$C$1000))*1,("Var_Fout"=[1]OUT_SyntheticFuels!$B$4:$B$1000)*1,[1]OUT_SyntheticFuels!I$4:I$1000)</f>
        <v>1.3270777319442053</v>
      </c>
      <c r="K31" s="1" cm="1">
        <f t="array" ref="K31">SUMPRODUCT(ISNUMBER(SEARCH("IMPeth",[1]OUT_SyntheticFuels!$C$4:$C$1000))*1,("Var_Fout"=[1]OUT_SyntheticFuels!$B$4:$B$1000)*1,[1]OUT_SyntheticFuels!J$4:J$1000)</f>
        <v>0.58358308183375407</v>
      </c>
      <c r="L31" s="1" cm="1">
        <f t="array" ref="L31">SUMPRODUCT(ISNUMBER(SEARCH("IMPeth",[1]OUT_SyntheticFuels!$C$4:$C$1000))*1,("Var_Fout"=[1]OUT_SyntheticFuels!$B$4:$B$1000)*1,[1]OUT_SyntheticFuels!K$4:K$1000)</f>
        <v>4.5566362537103551</v>
      </c>
      <c r="M31" s="1" cm="1">
        <f t="array" ref="M31">SUMPRODUCT(ISNUMBER(SEARCH("IMPeth",[1]OUT_SyntheticFuels!$C$4:$C$1000))*1,("Var_Fout"=[1]OUT_SyntheticFuels!$B$4:$B$1000)*1,[1]OUT_SyntheticFuels!L$4:L$1000)</f>
        <v>1.9887618072761577</v>
      </c>
      <c r="N31" s="1" cm="1">
        <f t="array" ref="N31">SUMPRODUCT(ISNUMBER(SEARCH("IMPeth",[1]OUT_SyntheticFuels!$C$4:$C$1000))*1,("Var_Fout"=[1]OUT_SyntheticFuels!$B$4:$B$1000)*1,[1]OUT_SyntheticFuels!M$4:M$1000)</f>
        <v>1.3035009642478086</v>
      </c>
      <c r="O31" s="1" cm="1">
        <f t="array" ref="O31">SUMPRODUCT(ISNUMBER(SEARCH("IMPeth",[1]OUT_SyntheticFuels!$C$4:$C$1000))*1,("Var_Fout"=[1]OUT_SyntheticFuels!$B$4:$B$1000)*1,[1]OUT_SyntheticFuels!N$4:N$1000)</f>
        <v>1.1748578317191998</v>
      </c>
      <c r="P31" s="1" cm="1">
        <f t="array" ref="P31">SUMPRODUCT(ISNUMBER(SEARCH("IMPeth",[1]OUT_SyntheticFuels!$C$4:$C$1000))*1,("Var_Fout"=[1]OUT_SyntheticFuels!$B$4:$B$1000)*1,[1]OUT_SyntheticFuels!O$4:O$1000)</f>
        <v>1.0719060238242228</v>
      </c>
      <c r="Q31" s="1" cm="1">
        <f t="array" ref="Q31">SUMPRODUCT(ISNUMBER(SEARCH("IMPeth",[1]OUT_SyntheticFuels!$C$4:$C$1000))*1,("Var_Fout"=[1]OUT_SyntheticFuels!$B$4:$B$1000)*1,[1]OUT_SyntheticFuels!P$4:P$1000)</f>
        <v>0.91106187174051378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9.2006785450330004E-4</v>
      </c>
      <c r="G32" s="1">
        <f>SUM([1]Transport_Aviation_Intl!C$12,[1]Transport!C$28)</f>
        <v>1.6800691702015701E-5</v>
      </c>
      <c r="H32" s="1">
        <f>SUM([1]Transport_Aviation_Intl!D$12,[1]Transport!D$28)</f>
        <v>1.1495076226022099E-3</v>
      </c>
      <c r="I32" s="1">
        <f>SUM([1]Transport_Aviation_Intl!E$12,[1]Transport!E$28)</f>
        <v>5.326369918249565</v>
      </c>
      <c r="J32" s="1">
        <f>SUM([1]Transport_Aviation_Intl!F$12,[1]Transport!F$28)</f>
        <v>18.513516102817363</v>
      </c>
      <c r="K32" s="1">
        <f>SUM([1]Transport_Aviation_Intl!G$12,[1]Transport!G$28)</f>
        <v>38.847434881775634</v>
      </c>
      <c r="L32" s="1">
        <f>SUM([1]Transport_Aviation_Intl!H$12,[1]Transport!H$28)</f>
        <v>68.667049367734592</v>
      </c>
      <c r="M32" s="1">
        <f>SUM([1]Transport_Aviation_Intl!I$12,[1]Transport!I$28)</f>
        <v>95.543967258761739</v>
      </c>
      <c r="N32" s="1">
        <f>SUM([1]Transport_Aviation_Intl!J$12,[1]Transport!J$28)</f>
        <v>95.362620859471889</v>
      </c>
      <c r="O32" s="1">
        <f>SUM([1]Transport_Aviation_Intl!K$12,[1]Transport!K$28)</f>
        <v>96.256530081973338</v>
      </c>
      <c r="P32" s="1">
        <f>SUM([1]Transport_Aviation_Intl!L$12,[1]Transport!L$28)</f>
        <v>97.823716257701477</v>
      </c>
      <c r="Q32" s="1">
        <f>SUM([1]Transport_Aviation_Intl!M$12,[1]Transport!M$28)</f>
        <v>99.403038092814398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6.72090619636933</v>
      </c>
      <c r="G33" s="1">
        <f t="shared" si="27"/>
        <v>6.776628203582554</v>
      </c>
      <c r="H33" s="1">
        <f t="shared" si="27"/>
        <v>8.4205989341433405</v>
      </c>
      <c r="I33" s="1">
        <f t="shared" si="27"/>
        <v>12.65624613949338</v>
      </c>
      <c r="J33" s="1">
        <f t="shared" si="27"/>
        <v>11.117203161509474</v>
      </c>
      <c r="K33" s="1">
        <f>SUM(K34:K36)</f>
        <v>23.558971635699525</v>
      </c>
      <c r="L33" s="1">
        <f t="shared" ref="L33:O33" si="28">SUM(L34:L36)</f>
        <v>47.774698994568361</v>
      </c>
      <c r="M33" s="1">
        <f t="shared" si="28"/>
        <v>76.027118900414052</v>
      </c>
      <c r="N33" s="1">
        <f t="shared" si="28"/>
        <v>104.12974868492211</v>
      </c>
      <c r="O33" s="1">
        <f t="shared" si="28"/>
        <v>102.13856083176917</v>
      </c>
      <c r="P33" s="1">
        <f>SUM(P34:P36)</f>
        <v>102.16584498567788</v>
      </c>
      <c r="Q33" s="1">
        <f>SUM(Q34:Q36)</f>
        <v>100.61620195990697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2.2858351681795481</v>
      </c>
      <c r="G34" s="1">
        <f t="shared" si="29"/>
        <v>2.3779960320579723</v>
      </c>
      <c r="H34" s="1">
        <f t="shared" si="29"/>
        <v>4.019984084394002</v>
      </c>
      <c r="I34" s="1">
        <f t="shared" si="29"/>
        <v>4.5277987706659886</v>
      </c>
      <c r="J34" s="1">
        <f>IF(J30-MAX(F30:I30)&lt;0,J30,MAX(F30:I30))</f>
        <v>4.4637555113157035</v>
      </c>
      <c r="K34" s="1">
        <f>IF(K30-MAX(F30:J30)&lt;0,K30,MAX(F30:J30))</f>
        <v>4.4618724510484071</v>
      </c>
      <c r="L34" s="1">
        <f t="shared" ref="L34:O34" si="30">IF(L30-MAX(G30:K30)&lt;0,L30,MAX(G30:K30))</f>
        <v>4.5277987706659886</v>
      </c>
      <c r="M34" s="1">
        <f t="shared" si="30"/>
        <v>5.3713077254032982</v>
      </c>
      <c r="N34" s="1">
        <f t="shared" si="30"/>
        <v>7.4636268612024139</v>
      </c>
      <c r="O34" s="1">
        <f t="shared" si="30"/>
        <v>5.4197357412882354</v>
      </c>
      <c r="P34" s="1">
        <f>IF(P30-MAX(K30:O30)&lt;0,P30,MAX(K30:O30))</f>
        <v>4.8374088798803143</v>
      </c>
      <c r="Q34" s="1">
        <f>IF(Q30-MAX(L30:P30)&lt;0,Q30,MAX(L30:P30))</f>
        <v>1.881423830464982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4.4341509603352787</v>
      </c>
      <c r="G35" s="1">
        <f t="shared" si="29"/>
        <v>4.3986153708328795</v>
      </c>
      <c r="H35" s="1">
        <f t="shared" si="29"/>
        <v>4.3994653421267378</v>
      </c>
      <c r="I35" s="1">
        <f t="shared" si="29"/>
        <v>2.8020774505778259</v>
      </c>
      <c r="J35" s="1">
        <f>IF(J31-MAX(F31:I31)&lt;0,J31,MAX(F31:I31))</f>
        <v>1.3270777319442053</v>
      </c>
      <c r="K35" s="1">
        <f>IF(K31-MAX(F31:J31)&lt;0,K31,MAX(F31:J31))</f>
        <v>0.58358308183375407</v>
      </c>
      <c r="L35" s="1">
        <f t="shared" ref="L35:O35" si="31">IF(L31-MAX(G31:K31)&lt;0,L31,MAX(G31:K31))</f>
        <v>4.3994653421267378</v>
      </c>
      <c r="M35" s="1">
        <f t="shared" si="31"/>
        <v>1.9887618072761577</v>
      </c>
      <c r="N35" s="1">
        <f t="shared" si="31"/>
        <v>1.3035009642478086</v>
      </c>
      <c r="O35" s="1">
        <f t="shared" si="31"/>
        <v>1.1748578317191998</v>
      </c>
      <c r="P35" s="1">
        <f>IF(P31-MAX(K31:O31)&lt;0,P31,MAX(K31:O31))</f>
        <v>1.0719060238242228</v>
      </c>
      <c r="Q35" s="1">
        <f>IF(Q31-MAX(L31:P31)&lt;0,Q31,MAX(L31:P31))</f>
        <v>0.91106187174051378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9.2006785450330004E-4</v>
      </c>
      <c r="G36" s="1">
        <f>SUM([1]Transport!C$28,[1]Transport_Aviation_Intl!C$12)</f>
        <v>1.6800691702015701E-5</v>
      </c>
      <c r="H36" s="1">
        <f>SUM([1]Transport!D$28,[1]Transport_Aviation_Intl!D$12)</f>
        <v>1.1495076226022099E-3</v>
      </c>
      <c r="I36" s="1">
        <f>SUM([1]Transport!E$28,[1]Transport_Aviation_Intl!E$12)</f>
        <v>5.326369918249565</v>
      </c>
      <c r="J36" s="1">
        <f>IF(J32-MAX(F32:I32)&lt;0,J32,MAX(F32:I32))</f>
        <v>5.326369918249565</v>
      </c>
      <c r="K36" s="1">
        <f>IF(K32-MAX(G32:J32)&lt;0,K32,MAX(G32:J32))</f>
        <v>18.513516102817363</v>
      </c>
      <c r="L36" s="1">
        <f t="shared" ref="L36:O36" si="32">IF(L32-MAX(H32:K32)&lt;0,L32,MAX(H32:K32))</f>
        <v>38.847434881775634</v>
      </c>
      <c r="M36" s="1">
        <f t="shared" si="32"/>
        <v>68.667049367734592</v>
      </c>
      <c r="N36" s="1">
        <f t="shared" si="32"/>
        <v>95.362620859471889</v>
      </c>
      <c r="O36" s="1">
        <f t="shared" si="32"/>
        <v>95.543967258761739</v>
      </c>
      <c r="P36" s="1">
        <f>IF(P32-MAX(L32:O32)&lt;0,P32,MAX(L32:O32))</f>
        <v>96.256530081973338</v>
      </c>
      <c r="Q36" s="1">
        <f>IF(Q32-MAX(M32:P32)&lt;0,Q32,MAX(M32:P32))</f>
        <v>97.823716257701477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13.187146184567798</v>
      </c>
      <c r="K37" s="1">
        <f t="shared" si="33"/>
        <v>20.333918778958271</v>
      </c>
      <c r="L37" s="1">
        <f t="shared" ref="L37:O37" si="34">SUM(L38:L40)</f>
        <v>30.820294352279884</v>
      </c>
      <c r="M37" s="1">
        <f t="shared" si="34"/>
        <v>35.391258441166116</v>
      </c>
      <c r="N37" s="1">
        <f t="shared" si="34"/>
        <v>0</v>
      </c>
      <c r="O37" s="1">
        <f t="shared" si="34"/>
        <v>0.71256282321159858</v>
      </c>
      <c r="P37" s="1">
        <f>SUM(P38:P40)</f>
        <v>1.5671861757281391</v>
      </c>
      <c r="Q37" s="1">
        <f>SUM(Q38:Q40)</f>
        <v>1.5793218351129212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0</v>
      </c>
      <c r="K38" s="1">
        <f t="shared" si="35"/>
        <v>0</v>
      </c>
      <c r="L38" s="1">
        <f t="shared" ref="L38:O38" si="36">L30-L34</f>
        <v>0.84350895473730958</v>
      </c>
      <c r="M38" s="1">
        <f t="shared" si="36"/>
        <v>8.514340550138968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0.15717091158361729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13.187146184567798</v>
      </c>
      <c r="K40" s="1">
        <f t="shared" si="35"/>
        <v>20.333918778958271</v>
      </c>
      <c r="L40" s="1">
        <f t="shared" ref="L40:O40" si="39">L32-L36</f>
        <v>29.819614485958958</v>
      </c>
      <c r="M40" s="1">
        <f t="shared" si="39"/>
        <v>26.876917891027148</v>
      </c>
      <c r="N40" s="1">
        <f t="shared" si="39"/>
        <v>0</v>
      </c>
      <c r="O40" s="1">
        <f t="shared" si="39"/>
        <v>0.71256282321159858</v>
      </c>
      <c r="P40" s="1">
        <f t="shared" si="37"/>
        <v>1.5671861757281391</v>
      </c>
      <c r="Q40" s="1">
        <f t="shared" si="37"/>
        <v>1.5793218351129212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117.01792369108267</v>
      </c>
      <c r="G41" s="1">
        <f t="shared" ref="G41:K41" si="41">G42+G45</f>
        <v>107.23650250268841</v>
      </c>
      <c r="H41" s="1">
        <f t="shared" si="41"/>
        <v>113.31220725149227</v>
      </c>
      <c r="I41" s="1">
        <f t="shared" si="41"/>
        <v>110.05569240197774</v>
      </c>
      <c r="J41" s="1">
        <f t="shared" si="41"/>
        <v>97.951780335113824</v>
      </c>
      <c r="K41" s="1">
        <f t="shared" si="41"/>
        <v>99.338817002335148</v>
      </c>
      <c r="L41" s="1">
        <f t="shared" ref="L41:O41" si="42">L42+L45</f>
        <v>86.396430613361503</v>
      </c>
      <c r="M41" s="1">
        <f t="shared" si="42"/>
        <v>45.465802288701816</v>
      </c>
      <c r="N41" s="1">
        <f t="shared" si="42"/>
        <v>31.511077776622901</v>
      </c>
      <c r="O41" s="1">
        <f t="shared" si="42"/>
        <v>34.889841289110848</v>
      </c>
      <c r="P41" s="1">
        <f>P42+P45</f>
        <v>39.130764553591398</v>
      </c>
      <c r="Q41" s="1">
        <f>Q42+Q45</f>
        <v>40.957119795405681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117.01792369108267</v>
      </c>
      <c r="G42" s="1">
        <f t="shared" ref="G42:K42" si="43">G43+G44</f>
        <v>106.72000161955866</v>
      </c>
      <c r="H42" s="1">
        <f t="shared" si="43"/>
        <v>112.14506513595883</v>
      </c>
      <c r="I42" s="1">
        <f t="shared" si="43"/>
        <v>105.68893814526166</v>
      </c>
      <c r="J42" s="1">
        <f t="shared" si="43"/>
        <v>92.022181411628381</v>
      </c>
      <c r="K42" s="1">
        <f t="shared" si="43"/>
        <v>91.111143636436168</v>
      </c>
      <c r="L42" s="1">
        <f t="shared" ref="L42:O42" si="44">L43+L44</f>
        <v>74.792434204224236</v>
      </c>
      <c r="M42" s="1">
        <f t="shared" si="44"/>
        <v>28.901152991827509</v>
      </c>
      <c r="N42" s="1">
        <f t="shared" si="44"/>
        <v>7.6585204781943448</v>
      </c>
      <c r="O42" s="1">
        <f t="shared" si="44"/>
        <v>2.4583096645936626</v>
      </c>
      <c r="P42" s="1">
        <f>P43+P44</f>
        <v>1.4252827626613085</v>
      </c>
      <c r="Q42" s="1">
        <f>Q43+Q44</f>
        <v>4.3331897952665404E-3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117.01792369108267</v>
      </c>
      <c r="G43" s="1" cm="1">
        <f t="array" ref="G43">SUMPRODUCT(("NGA"=[1]OUT_PrimaryEnergyCons!$C$4:$C$10000)*1,[1]OUT_PrimaryEnergyCons!E$4:E$10000)</f>
        <v>106.72000161955866</v>
      </c>
      <c r="H43" s="1" cm="1">
        <f t="array" ref="H43">SUMPRODUCT(("NGA"=[1]OUT_PrimaryEnergyCons!$C$4:$C$10000)*1,[1]OUT_PrimaryEnergyCons!F$4:F$10000)</f>
        <v>112.14506513595883</v>
      </c>
      <c r="I43" s="1" cm="1">
        <f t="array" ref="I43">SUMPRODUCT(("NGA"=[1]OUT_PrimaryEnergyCons!$C$4:$C$10000)*1,[1]OUT_PrimaryEnergyCons!G$4:G$10000)</f>
        <v>105.68857767586591</v>
      </c>
      <c r="J43" s="1" cm="1">
        <f t="array" ref="J43">SUMPRODUCT(("NGA"=[1]OUT_PrimaryEnergyCons!$C$4:$C$10000)*1,[1]OUT_PrimaryEnergyCons!H$4:H$10000)</f>
        <v>92.02090406955277</v>
      </c>
      <c r="K43" s="1" cm="1">
        <f t="array" ref="K43">SUMPRODUCT(("NGA"=[1]OUT_PrimaryEnergyCons!$C$4:$C$10000)*1,[1]OUT_PrimaryEnergyCons!I$4:I$10000)</f>
        <v>91.110253284252948</v>
      </c>
      <c r="L43" s="1" cm="1">
        <f t="array" ref="L43">SUMPRODUCT(("NGA"=[1]OUT_PrimaryEnergyCons!$C$4:$C$10000)*1,[1]OUT_PrimaryEnergyCons!J$4:J$10000)</f>
        <v>74.791815243240706</v>
      </c>
      <c r="M43" s="1" cm="1">
        <f t="array" ref="M43">SUMPRODUCT(("NGA"=[1]OUT_PrimaryEnergyCons!$C$4:$C$10000)*1,[1]OUT_PrimaryEnergyCons!K$4:K$10000)</f>
        <v>28.900655691218684</v>
      </c>
      <c r="N43" s="1" cm="1">
        <f t="array" ref="N43">SUMPRODUCT(("NGA"=[1]OUT_PrimaryEnergyCons!$C$4:$C$10000)*1,[1]OUT_PrimaryEnergyCons!L$4:L$10000)</f>
        <v>7.6572974226173898</v>
      </c>
      <c r="O43" s="1" cm="1">
        <f t="array" ref="O43">SUMPRODUCT(("NGA"=[1]OUT_PrimaryEnergyCons!$C$4:$C$10000)*1,[1]OUT_PrimaryEnergyCons!M$4:M$10000)</f>
        <v>2.4545878611081475</v>
      </c>
      <c r="P43" s="1" cm="1">
        <f t="array" ref="P43">SUMPRODUCT(("NGA"=[1]OUT_PrimaryEnergyCons!$C$4:$C$10000)*1,[1]OUT_PrimaryEnergyCons!N$4:N$10000)</f>
        <v>1.4226356295234319</v>
      </c>
      <c r="Q43" s="1" cm="1">
        <f t="array" ref="Q43">SUMPRODUCT(("NGA"=[1]OUT_PrimaryEnergyCons!$C$4:$C$10000)*1,[1]OUT_PrimaryEnergyCons!O$4:O$10000)</f>
        <v>1.6610412555205026E-3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3.6046939574275175E-4</v>
      </c>
      <c r="J44" s="1" cm="1">
        <f t="array" ref="J44">SUMPRODUCT(("LNGA"=[1]OUT_PrimaryEnergyCons!$C$4:$C$10000)*1,[1]OUT_PrimaryEnergyCons!H$4:H$10000)</f>
        <v>1.2773420756136589E-3</v>
      </c>
      <c r="K44" s="1" cm="1">
        <f t="array" ref="K44">SUMPRODUCT(("LNGA"=[1]OUT_PrimaryEnergyCons!$C$4:$C$10000)*1,[1]OUT_PrimaryEnergyCons!I$4:I$10000)</f>
        <v>8.9035218322490244E-4</v>
      </c>
      <c r="L44" s="1" cm="1">
        <f t="array" ref="L44">SUMPRODUCT(("LNGA"=[1]OUT_PrimaryEnergyCons!$C$4:$C$10000)*1,[1]OUT_PrimaryEnergyCons!J$4:J$10000)</f>
        <v>6.1896098353308364E-4</v>
      </c>
      <c r="M44" s="1" cm="1">
        <f t="array" ref="M44">SUMPRODUCT(("LNGA"=[1]OUT_PrimaryEnergyCons!$C$4:$C$10000)*1,[1]OUT_PrimaryEnergyCons!K$4:K$10000)</f>
        <v>4.9730060882550498E-4</v>
      </c>
      <c r="N44" s="1" cm="1">
        <f t="array" ref="N44">SUMPRODUCT(("LNGA"=[1]OUT_PrimaryEnergyCons!$C$4:$C$10000)*1,[1]OUT_PrimaryEnergyCons!L$4:L$10000)</f>
        <v>1.2230555769550328E-3</v>
      </c>
      <c r="O44" s="1" cm="1">
        <f t="array" ref="O44">SUMPRODUCT(("LNGA"=[1]OUT_PrimaryEnergyCons!$C$4:$C$10000)*1,[1]OUT_PrimaryEnergyCons!M$4:M$10000)</f>
        <v>3.7218034855150722E-3</v>
      </c>
      <c r="P44" s="1" cm="1">
        <f t="array" ref="P44">SUMPRODUCT(("LNGA"=[1]OUT_PrimaryEnergyCons!$C$4:$C$10000)*1,[1]OUT_PrimaryEnergyCons!N$4:N$10000)</f>
        <v>2.6471331378766735E-3</v>
      </c>
      <c r="Q44" s="1" cm="1">
        <f t="array" ref="Q44">SUMPRODUCT(("LNGA"=[1]OUT_PrimaryEnergyCons!$C$4:$C$10000)*1,[1]OUT_PrimaryEnergyCons!O$4:O$10000)</f>
        <v>2.6721485397460379E-3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0.51650088312974918</v>
      </c>
      <c r="H45" s="1" cm="1">
        <f t="array" ref="H45">SUMPRODUCT(("BIO"=[1]OUT_PrimaryEnergyCons!$C$4:$C$10000)*1+("LBIO"=[1]OUT_PrimaryEnergyCons!$C$4:$C$10000)*1,[1]OUT_PrimaryEnergyCons!F$4:F$10000)</f>
        <v>1.1671421155334372</v>
      </c>
      <c r="I45" s="1" cm="1">
        <f t="array" ref="I45">SUMPRODUCT(("BIO"=[1]OUT_PrimaryEnergyCons!$C$4:$C$10000)*1+("LBIO"=[1]OUT_PrimaryEnergyCons!$C$4:$C$10000)*1,[1]OUT_PrimaryEnergyCons!G$4:G$10000)</f>
        <v>4.3667542567160798</v>
      </c>
      <c r="J45" s="1" cm="1">
        <f t="array" ref="J45">SUMPRODUCT(("BIO"=[1]OUT_PrimaryEnergyCons!$C$4:$C$10000)*1+("LBIO"=[1]OUT_PrimaryEnergyCons!$C$4:$C$10000)*1,[1]OUT_PrimaryEnergyCons!H$4:H$10000)</f>
        <v>5.929598923485436</v>
      </c>
      <c r="K45" s="1" cm="1">
        <f t="array" ref="K45">SUMPRODUCT(("BIO"=[1]OUT_PrimaryEnergyCons!$C$4:$C$10000)*1+("LBIO"=[1]OUT_PrimaryEnergyCons!$C$4:$C$10000)*1,[1]OUT_PrimaryEnergyCons!I$4:I$10000)</f>
        <v>8.2276733658989762</v>
      </c>
      <c r="L45" s="1" cm="1">
        <f t="array" ref="L45">SUMPRODUCT(("BIO"=[1]OUT_PrimaryEnergyCons!$C$4:$C$10000)*1+("LBIO"=[1]OUT_PrimaryEnergyCons!$C$4:$C$10000)*1,[1]OUT_PrimaryEnergyCons!J$4:J$10000)</f>
        <v>11.603996409137263</v>
      </c>
      <c r="M45" s="1" cm="1">
        <f t="array" ref="M45">SUMPRODUCT(("BIO"=[1]OUT_PrimaryEnergyCons!$C$4:$C$10000)*1+("LBIO"=[1]OUT_PrimaryEnergyCons!$C$4:$C$10000)*1,[1]OUT_PrimaryEnergyCons!K$4:K$10000)</f>
        <v>16.564649296874308</v>
      </c>
      <c r="N45" s="1" cm="1">
        <f t="array" ref="N45">SUMPRODUCT(("BIO"=[1]OUT_PrimaryEnergyCons!$C$4:$C$10000)*1+("LBIO"=[1]OUT_PrimaryEnergyCons!$C$4:$C$10000)*1,[1]OUT_PrimaryEnergyCons!L$4:L$10000)</f>
        <v>23.852557298428557</v>
      </c>
      <c r="O45" s="1" cm="1">
        <f t="array" ref="O45">SUMPRODUCT(("BIO"=[1]OUT_PrimaryEnergyCons!$C$4:$C$10000)*1+("LBIO"=[1]OUT_PrimaryEnergyCons!$C$4:$C$10000)*1,[1]OUT_PrimaryEnergyCons!M$4:M$10000)</f>
        <v>32.431531624517184</v>
      </c>
      <c r="P45" s="1" cm="1">
        <f t="array" ref="P45">SUMPRODUCT(("BIO"=[1]OUT_PrimaryEnergyCons!$C$4:$C$10000)*1+("LBIO"=[1]OUT_PrimaryEnergyCons!$C$4:$C$10000)*1,[1]OUT_PrimaryEnergyCons!N$4:N$10000)</f>
        <v>37.705481790930087</v>
      </c>
      <c r="Q45" s="1" cm="1">
        <f t="array" ref="Q45">SUMPRODUCT(("BIO"=[1]OUT_PrimaryEnergyCons!$C$4:$C$10000)*1+("LBIO"=[1]OUT_PrimaryEnergyCons!$C$4:$C$10000)*1,[1]OUT_PrimaryEnergyCons!O$4:O$10000)</f>
        <v>40.952786605610413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0.51650088312974918</v>
      </c>
      <c r="H46" s="1">
        <f t="shared" si="46"/>
        <v>1.1671421155334372</v>
      </c>
      <c r="I46" s="1">
        <f t="shared" si="46"/>
        <v>4.3667542567160798</v>
      </c>
      <c r="J46" s="1">
        <f t="shared" si="46"/>
        <v>4.3667542567160798</v>
      </c>
      <c r="K46" s="1">
        <f t="shared" si="46"/>
        <v>5.929598923485436</v>
      </c>
      <c r="L46" s="1">
        <f t="shared" si="46"/>
        <v>8.2276733658989762</v>
      </c>
      <c r="M46" s="1">
        <f t="shared" si="46"/>
        <v>11.603996409137263</v>
      </c>
      <c r="N46" s="1">
        <f t="shared" si="46"/>
        <v>16.564649296874308</v>
      </c>
      <c r="O46" s="1">
        <f t="shared" si="46"/>
        <v>23.852557298428557</v>
      </c>
      <c r="P46" s="1">
        <f>P47</f>
        <v>32.431531624517184</v>
      </c>
      <c r="Q46" s="1">
        <f>Q47</f>
        <v>37.705481790930087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0.51650088312974918</v>
      </c>
      <c r="H47" s="1">
        <f>H45</f>
        <v>1.1671421155334372</v>
      </c>
      <c r="I47" s="1">
        <f>I45</f>
        <v>4.3667542567160798</v>
      </c>
      <c r="J47" s="1">
        <f>IF(J45-MAX(F45:I45)&lt;0,J45,MAX(F45:I45))</f>
        <v>4.3667542567160798</v>
      </c>
      <c r="K47" s="1">
        <f>IF(K45-MAX(G45:J45)&lt;0,K45,MAX(G45:J45))</f>
        <v>5.929598923485436</v>
      </c>
      <c r="L47" s="1">
        <f t="shared" ref="L47:O47" si="47">IF(L45-MAX(H45:K45)&lt;0,L45,MAX(H45:K45))</f>
        <v>8.2276733658989762</v>
      </c>
      <c r="M47" s="1">
        <f t="shared" si="47"/>
        <v>11.603996409137263</v>
      </c>
      <c r="N47" s="1">
        <f t="shared" si="47"/>
        <v>16.564649296874308</v>
      </c>
      <c r="O47" s="1">
        <f t="shared" si="47"/>
        <v>23.852557298428557</v>
      </c>
      <c r="P47" s="1">
        <f>IF(P45-MAX(L45:O45)&lt;0,P45,MAX(L45:O45))</f>
        <v>32.431531624517184</v>
      </c>
      <c r="Q47" s="1">
        <f>IF(Q45-MAX(M45:P45)&lt;0,Q45,MAX(M45:P45))</f>
        <v>37.705481790930087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1.5628446667693563</v>
      </c>
      <c r="K48" s="1">
        <f t="shared" si="48"/>
        <v>2.2980744424135402</v>
      </c>
      <c r="L48" s="1">
        <f t="shared" si="48"/>
        <v>3.3763230432382869</v>
      </c>
      <c r="M48" s="1">
        <f t="shared" si="48"/>
        <v>4.9606528877370444</v>
      </c>
      <c r="N48" s="1">
        <f t="shared" si="48"/>
        <v>7.2879080015542499</v>
      </c>
      <c r="O48" s="1">
        <f t="shared" si="48"/>
        <v>8.5789743260886269</v>
      </c>
      <c r="P48" s="1">
        <f>P49</f>
        <v>5.2739501664129023</v>
      </c>
      <c r="Q48" s="1">
        <f>Q49</f>
        <v>3.2473048146803265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1.5628446667693563</v>
      </c>
      <c r="K49" s="1">
        <f>K45-K47</f>
        <v>2.2980744424135402</v>
      </c>
      <c r="L49" s="1">
        <f t="shared" ref="L49:O49" si="52">L45-L47</f>
        <v>3.3763230432382869</v>
      </c>
      <c r="M49" s="1">
        <f t="shared" si="52"/>
        <v>4.9606528877370444</v>
      </c>
      <c r="N49" s="1">
        <f t="shared" si="52"/>
        <v>7.2879080015542499</v>
      </c>
      <c r="O49" s="1">
        <f t="shared" si="52"/>
        <v>8.5789743260886269</v>
      </c>
      <c r="P49" s="1">
        <f>P45-P47</f>
        <v>5.2739501664129023</v>
      </c>
      <c r="Q49" s="1">
        <f>Q45-Q47</f>
        <v>3.2473048146803265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250.94820793853899</v>
      </c>
      <c r="G50" s="1" cm="1">
        <f t="array" ref="G50">SUMPRODUCT(("urn"=[1]OUT_PrimaryEnergyCons!$C$4:$C$10000)*1,[1]OUT_PrimaryEnergyCons!E$4:E$10000)</f>
        <v>254.39245310651282</v>
      </c>
      <c r="H50" s="1" cm="1">
        <f t="array" ref="H50">SUMPRODUCT(("urn"=[1]OUT_PrimaryEnergyCons!$C$4:$C$10000)*1,[1]OUT_PrimaryEnergyCons!F$4:F$10000)</f>
        <v>224.18638165938901</v>
      </c>
      <c r="I50" s="1" cm="1">
        <f t="array" ref="I50">SUMPRODUCT(("urn"=[1]OUT_PrimaryEnergyCons!$C$4:$C$10000)*1,[1]OUT_PrimaryEnergyCons!G$4:G$10000)</f>
        <v>221.5374065750454</v>
      </c>
      <c r="J50" s="1" cm="1">
        <f t="array" ref="J50">SUMPRODUCT(("urn"=[1]OUT_PrimaryEnergyCons!$C$4:$C$10000)*1,[1]OUT_PrimaryEnergyCons!H$4:H$10000)</f>
        <v>190.48384340750334</v>
      </c>
      <c r="K50" s="1" cm="1">
        <f t="array" ref="K50">SUMPRODUCT(("urn"=[1]OUT_PrimaryEnergyCons!$C$4:$C$10000)*1,[1]OUT_PrimaryEnergyCons!I$4:I$10000)</f>
        <v>100.03267842600782</v>
      </c>
      <c r="L50" s="1" cm="1">
        <f t="array" ref="L50">SUMPRODUCT(("urn"=[1]OUT_PrimaryEnergyCons!$C$4:$C$10000)*1,[1]OUT_PrimaryEnergyCons!J$4:J$10000)</f>
        <v>0</v>
      </c>
      <c r="M50" s="1" cm="1">
        <f t="array" ref="M50">SUMPRODUCT(("urn"=[1]OUT_PrimaryEnergyCons!$C$4:$C$10000)*1,[1]OUT_PrimaryEnergyCons!K$4:K$10000)</f>
        <v>0</v>
      </c>
      <c r="N50" s="1" cm="1">
        <f t="array" ref="N50">SUMPRODUCT(("urn"=[1]OUT_PrimaryEnergyCons!$C$4:$C$10000)*1,[1]OUT_PrimaryEnergyCons!L$4:L$10000)</f>
        <v>95.708328288869311</v>
      </c>
      <c r="O50" s="1" cm="1">
        <f t="array" ref="O50">SUMPRODUCT(("urn"=[1]OUT_PrimaryEnergyCons!$C$4:$C$10000)*1,[1]OUT_PrimaryEnergyCons!M$4:M$10000)</f>
        <v>183.81197522288889</v>
      </c>
      <c r="P50" s="1" cm="1">
        <f t="array" ref="P50">SUMPRODUCT(("urn"=[1]OUT_PrimaryEnergyCons!$C$4:$C$10000)*1,[1]OUT_PrimaryEnergyCons!N$4:N$10000)</f>
        <v>184.12374150672258</v>
      </c>
      <c r="Q50" s="1" cm="1">
        <f t="array" ref="Q50">SUMPRODUCT(("urn"=[1]OUT_PrimaryEnergyCons!$C$4:$C$10000)*1,[1]OUT_PrimaryEnergyCons!O$4:O$10000)</f>
        <v>184.21779815409815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97.160010034711306</v>
      </c>
      <c r="G51" s="1">
        <f t="shared" ref="G51:K51" si="53">SUM(G52:G55)</f>
        <v>50.274302093178584</v>
      </c>
      <c r="H51" s="1">
        <f t="shared" si="53"/>
        <v>50.451784565539583</v>
      </c>
      <c r="I51" s="1">
        <f t="shared" si="53"/>
        <v>45.483300689994302</v>
      </c>
      <c r="J51" s="1">
        <f t="shared" si="53"/>
        <v>42.010152923443528</v>
      </c>
      <c r="K51" s="1">
        <f t="shared" si="53"/>
        <v>55.401276120409037</v>
      </c>
      <c r="L51" s="1">
        <f t="shared" ref="L51:O51" si="54">SUM(L52:L55)</f>
        <v>65.543288637773571</v>
      </c>
      <c r="M51" s="1">
        <f t="shared" si="54"/>
        <v>69.229825892187563</v>
      </c>
      <c r="N51" s="1">
        <f t="shared" si="54"/>
        <v>69.195524590406905</v>
      </c>
      <c r="O51" s="1">
        <f t="shared" si="54"/>
        <v>52.319005813465971</v>
      </c>
      <c r="P51" s="1">
        <f>SUM(P52:P55)</f>
        <v>49.530451926031432</v>
      </c>
      <c r="Q51" s="1">
        <f>SUM(Q52:Q55)</f>
        <v>46.924861435008694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15.013808612857845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1.6942877932174385E-2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9.7830063133569119E-3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1.4759706849437176E-2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4.2518595576860781E-3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6.1922385792516433E-3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1.1240873151316137E-2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1.0654054064279916E-2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8.4447153251535951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7.2644916025572606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6.984235769174318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6.404263740705618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28.94862391543483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21.403049690339959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26.531189216339293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15.445656680797446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23.842800781259353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30.431522290506919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38.588297283117164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50.286766745528233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50.39874804325482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43.719667543774158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42.543368339320523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40.515160034461488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46.398478187871113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28.853934289240488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23.910477719499045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30.022729599927739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18.162887258393539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24.96332098190037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26.943492737158557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18.932144737153777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10.351859939054554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1.3346207302288111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2.635064000992786E-3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5.0898359249242266E-3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6.7990993185475164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3.7523566596370055E-4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3.3462338788642083E-4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1.5470241967896809E-4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2.1302423294558754E-4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2.4060942249242573E-4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2.5774434652609972E-4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2.6035544126355378E-4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2.0128294394011423E-4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2.2593690573436109E-4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2.1275353560077062E-4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3.4782391666365561E-4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5.9845677026506641</v>
      </c>
      <c r="L56" s="1" cm="1">
        <f t="array" ref="L56">SUMPRODUCT(("h2"=[1]OUT_PrimaryEnergyCons!$C$4:$C$10000)*1,[1]OUT_PrimaryEnergyCons!J$4:J$10000)</f>
        <v>9.8398372032665407</v>
      </c>
      <c r="M56" s="1" cm="1">
        <f t="array" ref="M56">SUMPRODUCT(("h2"=[1]OUT_PrimaryEnergyCons!$C$4:$C$10000)*1,[1]OUT_PrimaryEnergyCons!K$4:K$10000)</f>
        <v>11.590209037616878</v>
      </c>
      <c r="N56" s="1" cm="1">
        <f t="array" ref="N56">SUMPRODUCT(("h2"=[1]OUT_PrimaryEnergyCons!$C$4:$C$10000)*1,[1]OUT_PrimaryEnergyCons!L$4:L$10000)</f>
        <v>6.4278459738798235</v>
      </c>
      <c r="O56" s="1" cm="1">
        <f t="array" ref="O56">SUMPRODUCT(("h2"=[1]OUT_PrimaryEnergyCons!$C$4:$C$10000)*1,[1]OUT_PrimaryEnergyCons!M$4:M$10000)</f>
        <v>5.448880400702687</v>
      </c>
      <c r="P56" s="1" cm="1">
        <f t="array" ref="P56">SUMPRODUCT(("h2"=[1]OUT_PrimaryEnergyCons!$C$4:$C$10000)*1,[1]OUT_PrimaryEnergyCons!N$4:N$10000)</f>
        <v>5.4196784397303999</v>
      </c>
      <c r="Q56" s="1" cm="1">
        <f t="array" ref="Q56">SUMPRODUCT(("h2"=[1]OUT_PrimaryEnergyCons!$C$4:$C$10000)*1,[1]OUT_PrimaryEnergyCons!O$4:O$10000)</f>
        <v>5.2268332654013774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117.17001309978143</v>
      </c>
      <c r="G57" s="3">
        <f t="shared" ref="G57:O57" si="58">G58</f>
        <v>35.625445662432313</v>
      </c>
      <c r="H57" s="3">
        <f t="shared" si="58"/>
        <v>64.430113105311051</v>
      </c>
      <c r="I57" s="3">
        <f t="shared" si="58"/>
        <v>69.290802097560587</v>
      </c>
      <c r="J57" s="3">
        <f t="shared" si="58"/>
        <v>48.872202777781489</v>
      </c>
      <c r="K57" s="3">
        <f t="shared" si="58"/>
        <v>34.619403459601585</v>
      </c>
      <c r="L57" s="3">
        <f t="shared" si="58"/>
        <v>17.965001592808488</v>
      </c>
      <c r="M57" s="3">
        <f t="shared" si="58"/>
        <v>13.781753271909002</v>
      </c>
      <c r="N57" s="3">
        <f t="shared" si="58"/>
        <v>29.448195162764641</v>
      </c>
      <c r="O57" s="3">
        <f t="shared" si="58"/>
        <v>38.728922427036004</v>
      </c>
      <c r="P57" s="3">
        <f>P58</f>
        <v>38.436693868909146</v>
      </c>
      <c r="Q57" s="3">
        <f>Q58</f>
        <v>39.062575207396264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117.17001309978143</v>
      </c>
      <c r="G58" s="1">
        <f t="shared" ref="G58:K58" si="59">SUM(G59:G62)</f>
        <v>35.625445662432313</v>
      </c>
      <c r="H58" s="1">
        <f t="shared" si="59"/>
        <v>64.430113105311051</v>
      </c>
      <c r="I58" s="1">
        <f t="shared" si="59"/>
        <v>69.290802097560587</v>
      </c>
      <c r="J58" s="1">
        <f t="shared" si="59"/>
        <v>48.872202777781489</v>
      </c>
      <c r="K58" s="1">
        <f t="shared" si="59"/>
        <v>34.619403459601585</v>
      </c>
      <c r="L58" s="1">
        <f t="shared" ref="L58:O58" si="60">SUM(L59:L62)</f>
        <v>17.965001592808488</v>
      </c>
      <c r="M58" s="1">
        <f t="shared" si="60"/>
        <v>13.781753271909002</v>
      </c>
      <c r="N58" s="1">
        <f t="shared" si="60"/>
        <v>29.448195162764641</v>
      </c>
      <c r="O58" s="1">
        <f t="shared" si="60"/>
        <v>38.728922427036004</v>
      </c>
      <c r="P58" s="1">
        <f>SUM(P59:P62)</f>
        <v>38.436693868909146</v>
      </c>
      <c r="Q58" s="1">
        <f>SUM(Q59:Q62)</f>
        <v>39.062575207396264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6.2295606047652266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5.605933767036564E-4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7.3389287286350748E-4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1.8030551698847857E-4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2.5890903351242334E-4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2.3314211049436668E-4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1.8137187741406837E-4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1.662676862485451E-4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1.0348757013300967E-4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1.2643032679470379E-4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1.2350046545275963E-4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2.0540131876957367E-4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12.753361374259702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4.1278713877251899E-4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4.1606683822544347E-4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3.5694273255527969E-4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4.740561685570612E-4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2.9319859696870878E-4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2.3445917027134546E-4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2.8936300544788103E-4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3.1519690128352417E-4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4.8603023200552973E-4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4.8388262075240785E-4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1.0514073167306017E-3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26.492982012185347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3.1217034377921372E-4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3.5520532565214862E-4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5.824009176547205E-4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6.7550756852297088E-4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4.2180806373469978E-4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3.151450732987769E-4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2.4724189250480871E-4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1.893110113134749E-4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3.7654445448691314E-4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3.8187362628437085E-4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8.0447772893506753E-4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71.694109108571155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35.624160111573055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64.428607940274304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69.289682448393393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48.870794305010897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34.618455310830385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17.964270616687504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13.781050399324801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29.44758716728191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38.727933422022716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38.435704612196659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39.060513921031827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250.8403893926797</v>
      </c>
      <c r="G63" s="3">
        <f t="shared" ref="G63:K63" si="65">SUM(G64,G66,G74,G82,G130,G151,G159,G161,G169,G173,G167)</f>
        <v>229.64759794290882</v>
      </c>
      <c r="H63" s="3">
        <f t="shared" si="65"/>
        <v>255.12211143984666</v>
      </c>
      <c r="I63" s="3">
        <f t="shared" si="65"/>
        <v>290.62898382112911</v>
      </c>
      <c r="J63" s="3">
        <f t="shared" si="65"/>
        <v>307.0550406062352</v>
      </c>
      <c r="K63" s="3">
        <f t="shared" si="65"/>
        <v>287.79488982300103</v>
      </c>
      <c r="L63" s="3">
        <f t="shared" ref="L63:O63" si="66">SUM(L64,L66,L74,L82,L130,L151,L159,L161,L169,L173,L167)</f>
        <v>268.48814608777326</v>
      </c>
      <c r="M63" s="3">
        <f t="shared" si="66"/>
        <v>277.97347579087034</v>
      </c>
      <c r="N63" s="3">
        <f t="shared" si="66"/>
        <v>314.51318243351699</v>
      </c>
      <c r="O63" s="3">
        <f t="shared" si="66"/>
        <v>347.00822940619128</v>
      </c>
      <c r="P63" s="3">
        <f>SUM(P64,P66,P74,P82,P130,P151,P159,P161,P169,P173,P167)</f>
        <v>350.00938139486584</v>
      </c>
      <c r="Q63" s="3">
        <f>SUM(Q64,Q66,Q74,Q82,Q130,Q151,Q159,Q161,Q169,Q173,Q167)</f>
        <v>353.19887171263071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82.760003735764343</v>
      </c>
      <c r="G64" s="1">
        <f t="shared" ref="G64:O64" si="67">+G65</f>
        <v>83.109715344077358</v>
      </c>
      <c r="H64" s="1">
        <f t="shared" si="67"/>
        <v>73.079924403470415</v>
      </c>
      <c r="I64" s="1">
        <f t="shared" si="67"/>
        <v>73.079999261045003</v>
      </c>
      <c r="J64" s="1">
        <f t="shared" si="67"/>
        <v>62.876618949933786</v>
      </c>
      <c r="K64" s="1">
        <f t="shared" si="67"/>
        <v>33.16876869245025</v>
      </c>
      <c r="L64" s="1">
        <f t="shared" si="67"/>
        <v>0</v>
      </c>
      <c r="M64" s="1">
        <f t="shared" si="67"/>
        <v>0</v>
      </c>
      <c r="N64" s="1">
        <f t="shared" si="67"/>
        <v>31.017352708970886</v>
      </c>
      <c r="O64" s="1">
        <f t="shared" si="67"/>
        <v>59.57197691802034</v>
      </c>
      <c r="P64" s="1">
        <f>+P65</f>
        <v>59.675359452674542</v>
      </c>
      <c r="Q64" s="1">
        <f>+Q65</f>
        <v>59.706562303808447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82.760003735764343</v>
      </c>
      <c r="G65" s="1">
        <f>'[1]Electricity and CHPs'!C14</f>
        <v>83.109715344077358</v>
      </c>
      <c r="H65" s="1">
        <f>'[1]Electricity and CHPs'!D14</f>
        <v>73.079924403470415</v>
      </c>
      <c r="I65" s="1">
        <f>'[1]Electricity and CHPs'!E14</f>
        <v>73.079999261045003</v>
      </c>
      <c r="J65" s="1">
        <f>'[1]Electricity and CHPs'!F14</f>
        <v>62.876618949933786</v>
      </c>
      <c r="K65" s="1">
        <f>'[1]Electricity and CHPs'!G14</f>
        <v>33.16876869245025</v>
      </c>
      <c r="L65" s="1">
        <f>'[1]Electricity and CHPs'!H14</f>
        <v>0</v>
      </c>
      <c r="M65" s="1">
        <f>'[1]Electricity and CHPs'!I14</f>
        <v>0</v>
      </c>
      <c r="N65" s="1">
        <f>'[1]Electricity and CHPs'!J14</f>
        <v>31.017352708970886</v>
      </c>
      <c r="O65" s="1">
        <f>'[1]Electricity and CHPs'!K14</f>
        <v>59.57197691802034</v>
      </c>
      <c r="P65" s="1">
        <f>'[1]Electricity and CHPs'!L14</f>
        <v>59.675359452674542</v>
      </c>
      <c r="Q65" s="1">
        <f>'[1]Electricity and CHPs'!M14</f>
        <v>59.706562303808447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146.22000776103857</v>
      </c>
      <c r="G66" s="1">
        <f t="shared" ref="G66:K66" si="71">SUM(G67:G69)</f>
        <v>121.59716772055278</v>
      </c>
      <c r="H66" s="1">
        <f t="shared" si="71"/>
        <v>139.785315529477</v>
      </c>
      <c r="I66" s="1">
        <f t="shared" si="71"/>
        <v>147.92928195296784</v>
      </c>
      <c r="J66" s="1">
        <f t="shared" si="71"/>
        <v>148.2022933920303</v>
      </c>
      <c r="K66" s="1">
        <f t="shared" si="71"/>
        <v>148.25481603727826</v>
      </c>
      <c r="L66" s="1">
        <f t="shared" ref="L66:O66" si="72">SUM(L67:L69)</f>
        <v>148.50145887067595</v>
      </c>
      <c r="M66" s="1">
        <f t="shared" si="72"/>
        <v>148.58093679258496</v>
      </c>
      <c r="N66" s="1">
        <f t="shared" si="72"/>
        <v>148.62029677033379</v>
      </c>
      <c r="O66" s="1">
        <f t="shared" si="72"/>
        <v>149.65027908255092</v>
      </c>
      <c r="P66" s="1">
        <f>SUM(P67:P69)</f>
        <v>149.66437596563884</v>
      </c>
      <c r="Q66" s="1">
        <f>SUM(Q67:Q69)</f>
        <v>150.10393449969786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66.745680309961145</v>
      </c>
      <c r="G67" s="1">
        <f>'[1]Electricity and CHPs'!C15</f>
        <v>49.798799455806055</v>
      </c>
      <c r="H67" s="1">
        <f>'[1]Electricity and CHPs'!D15</f>
        <v>68.756522263914775</v>
      </c>
      <c r="I67" s="1">
        <f>'[1]Electricity and CHPs'!E15</f>
        <v>70.431408708600458</v>
      </c>
      <c r="J67" s="1">
        <f>'[1]Electricity and CHPs'!F15</f>
        <v>71.413705261246434</v>
      </c>
      <c r="K67" s="1">
        <f>'[1]Electricity and CHPs'!G15</f>
        <v>72.497745166993241</v>
      </c>
      <c r="L67" s="1">
        <f>'[1]Electricity and CHPs'!H15</f>
        <v>73.751582298030527</v>
      </c>
      <c r="M67" s="1">
        <f>'[1]Electricity and CHPs'!I15</f>
        <v>74.835657351554786</v>
      </c>
      <c r="N67" s="1">
        <f>'[1]Electricity and CHPs'!J15</f>
        <v>74.835678544736112</v>
      </c>
      <c r="O67" s="1">
        <f>'[1]Electricity and CHPs'!K15</f>
        <v>74.835678587278082</v>
      </c>
      <c r="P67" s="1">
        <f>'[1]Electricity and CHPs'!L15</f>
        <v>74.83570206868572</v>
      </c>
      <c r="Q67" s="1">
        <f>'[1]Electricity and CHPs'!M15</f>
        <v>74.836021411088907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66.632402869776683</v>
      </c>
      <c r="G68" s="1">
        <f>'[1]Electricity and CHPs'!C16</f>
        <v>55.764001028047744</v>
      </c>
      <c r="H68" s="1">
        <f>'[1]Electricity and CHPs'!D16</f>
        <v>65.553213539877675</v>
      </c>
      <c r="I68" s="1">
        <f>'[1]Electricity and CHPs'!E16</f>
        <v>64.716663142973374</v>
      </c>
      <c r="J68" s="1">
        <f>'[1]Electricity and CHPs'!F16</f>
        <v>63.735311595558237</v>
      </c>
      <c r="K68" s="1">
        <f>'[1]Electricity and CHPs'!G16</f>
        <v>62.651279281130627</v>
      </c>
      <c r="L68" s="1">
        <f>'[1]Electricity and CHPs'!H16</f>
        <v>61.565594971142026</v>
      </c>
      <c r="M68" s="1">
        <f>'[1]Electricity and CHPs'!I16</f>
        <v>60.481527386778247</v>
      </c>
      <c r="N68" s="1">
        <f>'[1]Electricity and CHPs'!J16</f>
        <v>60.481505530521801</v>
      </c>
      <c r="O68" s="1">
        <f>'[1]Electricity and CHPs'!K16</f>
        <v>60.481508807458702</v>
      </c>
      <c r="P68" s="1">
        <f>'[1]Electricity and CHPs'!L16</f>
        <v>60.48148535033949</v>
      </c>
      <c r="Q68" s="1">
        <f>'[1]Electricity and CHPs'!M16</f>
        <v>60.481176159103924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12.841924581300754</v>
      </c>
      <c r="G69" s="1">
        <f>'[1]Electricity and CHPs'!C17</f>
        <v>16.034367236698966</v>
      </c>
      <c r="H69" s="1">
        <f>'[1]Electricity and CHPs'!D17</f>
        <v>5.4755797256845566</v>
      </c>
      <c r="I69" s="1">
        <f>'[1]Electricity and CHPs'!E17</f>
        <v>12.781210101394011</v>
      </c>
      <c r="J69" s="1">
        <f>'[1]Electricity and CHPs'!F17</f>
        <v>13.053276535225621</v>
      </c>
      <c r="K69" s="1">
        <f>'[1]Electricity and CHPs'!G17</f>
        <v>13.105791589154396</v>
      </c>
      <c r="L69" s="1">
        <f>'[1]Electricity and CHPs'!H17</f>
        <v>13.184281601503381</v>
      </c>
      <c r="M69" s="1">
        <f>'[1]Electricity and CHPs'!I17</f>
        <v>13.263752054251929</v>
      </c>
      <c r="N69" s="1">
        <f>'[1]Electricity and CHPs'!J17</f>
        <v>13.303112695075894</v>
      </c>
      <c r="O69" s="1">
        <f>'[1]Electricity and CHPs'!K17</f>
        <v>14.333091687814139</v>
      </c>
      <c r="P69" s="1">
        <f>'[1]Electricity and CHPs'!L17</f>
        <v>14.347188546613639</v>
      </c>
      <c r="Q69" s="1">
        <f>'[1]Electricity and CHPs'!M17</f>
        <v>14.786736929505029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0.11190820946273494</v>
      </c>
      <c r="G70" s="1">
        <f t="shared" ref="G70" si="74">SUM(G71:G73)</f>
        <v>0.17153016101326207</v>
      </c>
      <c r="H70" s="1">
        <f t="shared" ref="H70" si="75">SUM(H71:H73)</f>
        <v>1.1492682928104049E-2</v>
      </c>
      <c r="I70" s="1">
        <f t="shared" ref="I70" si="76">SUM(I71:I73)</f>
        <v>0.17153220843858549</v>
      </c>
      <c r="J70" s="1">
        <f t="shared" ref="J70" si="77">SUM(J71:J73)</f>
        <v>0.17153371559176533</v>
      </c>
      <c r="K70" s="1">
        <f t="shared" ref="K70" si="78">SUM(K71:K73)</f>
        <v>0.17154634656946821</v>
      </c>
      <c r="L70" s="1">
        <f t="shared" ref="L70:O70" si="79">SUM(L71:L73)</f>
        <v>0.17154779265360459</v>
      </c>
      <c r="M70" s="1">
        <f t="shared" si="79"/>
        <v>2.8755199340589701E-5</v>
      </c>
      <c r="N70" s="1">
        <f t="shared" si="79"/>
        <v>8.2355969541035492E-3</v>
      </c>
      <c r="O70" s="1">
        <f t="shared" si="79"/>
        <v>7.9486492502510858E-3</v>
      </c>
      <c r="P70" s="1">
        <f>SUM(P71:P73)</f>
        <v>0.17154688303808016</v>
      </c>
      <c r="Q70" s="1">
        <f>SUM(Q71:Q73)</f>
        <v>0.17154591632233016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3.960256925889627E-2</v>
      </c>
      <c r="G71" s="1">
        <f>'[1]Electricity and CHPs'!C18</f>
        <v>3.3040620810176577E-5</v>
      </c>
      <c r="H71" s="1">
        <f>'[1]Electricity and CHPs'!D18</f>
        <v>2.1035478501660872E-3</v>
      </c>
      <c r="I71" s="1">
        <f>'[1]Electricity and CHPs'!E18</f>
        <v>3.1607444269391203E-4</v>
      </c>
      <c r="J71" s="1">
        <f>'[1]Electricity and CHPs'!F18</f>
        <v>2.6097594452816899E-4</v>
      </c>
      <c r="K71" s="1">
        <f>'[1]Electricity and CHPs'!G18</f>
        <v>0.17092375902193316</v>
      </c>
      <c r="L71" s="1">
        <f>'[1]Electricity and CHPs'!H18</f>
        <v>0.17116072146904046</v>
      </c>
      <c r="M71" s="1">
        <f>'[1]Electricity and CHPs'!I18</f>
        <v>2.2458018178438797E-5</v>
      </c>
      <c r="N71" s="1">
        <f>'[1]Electricity and CHPs'!J18</f>
        <v>1.4747667811860704E-3</v>
      </c>
      <c r="O71" s="1">
        <f>'[1]Electricity and CHPs'!K18</f>
        <v>1.2592982451813046E-3</v>
      </c>
      <c r="P71" s="1">
        <f>'[1]Electricity and CHPs'!L18</f>
        <v>7.83614440563457E-4</v>
      </c>
      <c r="Q71" s="1">
        <f>'[1]Electricity and CHPs'!M18</f>
        <v>1.7665536255379653E-3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1.8022427810842733E-3</v>
      </c>
      <c r="G72" s="1">
        <f>'[1]Electricity and CHPs'!C28</f>
        <v>2.1747913660414961E-5</v>
      </c>
      <c r="H72" s="1">
        <f>'[1]Electricity and CHPs'!D28</f>
        <v>7.0169055987782112E-4</v>
      </c>
      <c r="I72" s="1">
        <f>'[1]Electricity and CHPs'!E28</f>
        <v>2.4640651023486837E-4</v>
      </c>
      <c r="J72" s="1">
        <f>'[1]Electricity and CHPs'!F28</f>
        <v>1.0023240770559522E-4</v>
      </c>
      <c r="K72" s="1">
        <f>'[1]Electricity and CHPs'!G28</f>
        <v>6.2258754753506478E-4</v>
      </c>
      <c r="L72" s="1">
        <f>'[1]Electricity and CHPs'!H28</f>
        <v>3.870711845641404E-4</v>
      </c>
      <c r="M72" s="1">
        <f>'[1]Electricity and CHPs'!I28</f>
        <v>6.2971811621509037E-6</v>
      </c>
      <c r="N72" s="1">
        <f>'[1]Electricity and CHPs'!J28</f>
        <v>1.1493378602570501E-4</v>
      </c>
      <c r="O72" s="1">
        <f>'[1]Electricity and CHPs'!K28</f>
        <v>1.1697383304889581E-4</v>
      </c>
      <c r="P72" s="1">
        <f>'[1]Electricity and CHPs'!L28</f>
        <v>1.1745982481138555E-4</v>
      </c>
      <c r="Q72" s="1">
        <f>'[1]Electricity and CHPs'!M28</f>
        <v>1.2504078146045904E-4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7.0503397422754396E-2</v>
      </c>
      <c r="G73" s="1">
        <f>'[1]Electricity and CHPs'!C41</f>
        <v>0.17147537247879149</v>
      </c>
      <c r="H73" s="1">
        <f>'[1]Electricity and CHPs'!D41</f>
        <v>8.6874445180601407E-3</v>
      </c>
      <c r="I73" s="1">
        <f>'[1]Electricity and CHPs'!E41</f>
        <v>0.17096972748565673</v>
      </c>
      <c r="J73" s="1">
        <f>'[1]Electricity and CHPs'!F41</f>
        <v>0.17117250723953156</v>
      </c>
      <c r="K73" s="1">
        <f>'[1]Electricity and CHPs'!G41</f>
        <v>0</v>
      </c>
      <c r="L73" s="1">
        <f>'[1]Electricity and CHPs'!H41</f>
        <v>0</v>
      </c>
      <c r="M73" s="1">
        <f>'[1]Electricity and CHPs'!I41</f>
        <v>0</v>
      </c>
      <c r="N73" s="1">
        <f>'[1]Electricity and CHPs'!J41</f>
        <v>6.6458963868917739E-3</v>
      </c>
      <c r="O73" s="1">
        <f>'[1]Electricity and CHPs'!K41</f>
        <v>6.5723771720208853E-3</v>
      </c>
      <c r="P73" s="1">
        <f>'[1]Electricity and CHPs'!L41</f>
        <v>0.17064580877270533</v>
      </c>
      <c r="Q73" s="1">
        <f>'[1]Electricity and CHPs'!M41</f>
        <v>0.16965432191533172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0.11190820946273494</v>
      </c>
      <c r="G74" s="1">
        <f t="shared" ref="G74:K74" si="83">SUM(G75:G77)</f>
        <v>0.17153016101326207</v>
      </c>
      <c r="H74" s="1">
        <f t="shared" si="83"/>
        <v>1.1492682928104049E-2</v>
      </c>
      <c r="I74" s="1">
        <f t="shared" si="83"/>
        <v>0.17153220843858549</v>
      </c>
      <c r="J74" s="1">
        <f t="shared" si="83"/>
        <v>0.17153371559176533</v>
      </c>
      <c r="K74" s="1">
        <f t="shared" si="83"/>
        <v>0.17154634656946821</v>
      </c>
      <c r="L74" s="1">
        <f t="shared" ref="L74:O74" si="84">SUM(L75:L77)</f>
        <v>0.17154779265360459</v>
      </c>
      <c r="M74" s="1">
        <f t="shared" si="84"/>
        <v>2.8755199340589701E-5</v>
      </c>
      <c r="N74" s="1">
        <f t="shared" si="84"/>
        <v>8.2355969541035492E-3</v>
      </c>
      <c r="O74" s="1">
        <f t="shared" si="84"/>
        <v>7.9486492502510858E-3</v>
      </c>
      <c r="P74" s="1">
        <f>SUM(P75:P77)</f>
        <v>0.17154688303808016</v>
      </c>
      <c r="Q74" s="1">
        <f>SUM(Q75:Q77)</f>
        <v>0.17154591632233016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3.960256925889627E-2</v>
      </c>
      <c r="G75" s="1">
        <f t="shared" ref="G75:K75" si="85">G71</f>
        <v>3.3040620810176577E-5</v>
      </c>
      <c r="H75" s="1">
        <f t="shared" si="85"/>
        <v>2.1035478501660872E-3</v>
      </c>
      <c r="I75" s="1">
        <f t="shared" si="85"/>
        <v>3.1607444269391203E-4</v>
      </c>
      <c r="J75" s="1">
        <f t="shared" si="85"/>
        <v>2.6097594452816899E-4</v>
      </c>
      <c r="K75" s="1">
        <f t="shared" si="85"/>
        <v>0.17092375902193316</v>
      </c>
      <c r="L75" s="1">
        <f t="shared" ref="L75:O75" si="86">L71</f>
        <v>0.17116072146904046</v>
      </c>
      <c r="M75" s="1">
        <f t="shared" si="86"/>
        <v>2.2458018178438797E-5</v>
      </c>
      <c r="N75" s="1">
        <f t="shared" si="86"/>
        <v>1.4747667811860704E-3</v>
      </c>
      <c r="O75" s="1">
        <f t="shared" si="86"/>
        <v>1.2592982451813046E-3</v>
      </c>
      <c r="P75" s="1">
        <f>P71</f>
        <v>7.83614440563457E-4</v>
      </c>
      <c r="Q75" s="1">
        <f>Q71</f>
        <v>1.7665536255379653E-3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1.8022427810842733E-3</v>
      </c>
      <c r="G76" s="1">
        <f>'[1]Electricity and CHPs'!C28</f>
        <v>2.1747913660414961E-5</v>
      </c>
      <c r="H76" s="1">
        <f>'[1]Electricity and CHPs'!D28</f>
        <v>7.0169055987782112E-4</v>
      </c>
      <c r="I76" s="1">
        <f>'[1]Electricity and CHPs'!E28</f>
        <v>2.4640651023486837E-4</v>
      </c>
      <c r="J76" s="1">
        <f>'[1]Electricity and CHPs'!F28</f>
        <v>1.0023240770559522E-4</v>
      </c>
      <c r="K76" s="1">
        <f>'[1]Electricity and CHPs'!G28</f>
        <v>6.2258754753506478E-4</v>
      </c>
      <c r="L76" s="1">
        <f>'[1]Electricity and CHPs'!H28</f>
        <v>3.870711845641404E-4</v>
      </c>
      <c r="M76" s="1">
        <f>'[1]Electricity and CHPs'!I28</f>
        <v>6.2971811621509037E-6</v>
      </c>
      <c r="N76" s="1">
        <f>'[1]Electricity and CHPs'!J28</f>
        <v>1.1493378602570501E-4</v>
      </c>
      <c r="O76" s="1">
        <f>'[1]Electricity and CHPs'!K28</f>
        <v>1.1697383304889581E-4</v>
      </c>
      <c r="P76" s="1">
        <f>'[1]Electricity and CHPs'!L28</f>
        <v>1.1745982481138555E-4</v>
      </c>
      <c r="Q76" s="1">
        <f>'[1]Electricity and CHPs'!M28</f>
        <v>1.2504078146045904E-4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7.0503397422754396E-2</v>
      </c>
      <c r="G77" s="1">
        <f>'[1]Electricity and CHPs'!C41</f>
        <v>0.17147537247879149</v>
      </c>
      <c r="H77" s="1">
        <f>'[1]Electricity and CHPs'!D41</f>
        <v>8.6874445180601407E-3</v>
      </c>
      <c r="I77" s="1">
        <f>'[1]Electricity and CHPs'!E41</f>
        <v>0.17096972748565673</v>
      </c>
      <c r="J77" s="1">
        <f>'[1]Electricity and CHPs'!F41</f>
        <v>0.17117250723953156</v>
      </c>
      <c r="K77" s="1">
        <f>'[1]Electricity and CHPs'!G41</f>
        <v>0</v>
      </c>
      <c r="L77" s="1">
        <f>'[1]Electricity and CHPs'!H41</f>
        <v>0</v>
      </c>
      <c r="M77" s="1">
        <f>'[1]Electricity and CHPs'!I41</f>
        <v>0</v>
      </c>
      <c r="N77" s="1">
        <f>'[1]Electricity and CHPs'!J41</f>
        <v>6.6458963868917739E-3</v>
      </c>
      <c r="O77" s="1">
        <f>'[1]Electricity and CHPs'!K41</f>
        <v>6.5723771720208853E-3</v>
      </c>
      <c r="P77" s="1">
        <f>'[1]Electricity and CHPs'!L41</f>
        <v>0.17064580877270533</v>
      </c>
      <c r="Q77" s="1">
        <f>'[1]Electricity and CHPs'!M41</f>
        <v>0.16965432191533172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3.2313263597916571</v>
      </c>
      <c r="G82" s="1">
        <f t="shared" ref="G82:K82" si="90">SUM(G83:G97)</f>
        <v>2.1804354173937459</v>
      </c>
      <c r="H82" s="1">
        <f t="shared" si="90"/>
        <v>2.5119627342739035</v>
      </c>
      <c r="I82" s="1">
        <f t="shared" si="90"/>
        <v>2.8888388360767445</v>
      </c>
      <c r="J82" s="1">
        <f t="shared" si="90"/>
        <v>3.2222520464473337</v>
      </c>
      <c r="K82" s="1">
        <f t="shared" si="90"/>
        <v>3.1700839950071193</v>
      </c>
      <c r="L82" s="1">
        <f t="shared" ref="L82:O82" si="91">SUM(L83:L97)</f>
        <v>4.5018840317802171</v>
      </c>
      <c r="M82" s="1">
        <f t="shared" si="91"/>
        <v>4.5507481195429236</v>
      </c>
      <c r="N82" s="1">
        <f t="shared" si="91"/>
        <v>4.8611348208114844</v>
      </c>
      <c r="O82" s="1">
        <f t="shared" si="91"/>
        <v>5.6204123591783377</v>
      </c>
      <c r="P82" s="1">
        <f>SUM(P83:P97)</f>
        <v>6.2164357830927264</v>
      </c>
      <c r="Q82" s="1">
        <f>SUM(Q83:Q97)</f>
        <v>6.3269900666290146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1.7233344502097225E-5</v>
      </c>
      <c r="L83" s="1">
        <f>'[1]Electricity and CHPs'!H21</f>
        <v>1.620176807335882E-5</v>
      </c>
      <c r="M83" s="1">
        <f>'[1]Electricity and CHPs'!I21</f>
        <v>2.1297757271287229E-4</v>
      </c>
      <c r="N83" s="1">
        <f>'[1]Electricity and CHPs'!J21</f>
        <v>1.9417200143920603E-3</v>
      </c>
      <c r="O83" s="1">
        <f>'[1]Electricity and CHPs'!K21</f>
        <v>1.6028681079593118E-3</v>
      </c>
      <c r="P83" s="1">
        <f>'[1]Electricity and CHPs'!L21</f>
        <v>1.7519605533063952E-3</v>
      </c>
      <c r="Q83" s="1">
        <f>'[1]Electricity and CHPs'!M21</f>
        <v>2.7732574449446773E-3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8.5902392696908345E-6</v>
      </c>
      <c r="L84" s="1">
        <f>'[1]Electricity and CHPs'!H22</f>
        <v>3.6475124226745768E-6</v>
      </c>
      <c r="M84" s="1">
        <f>'[1]Electricity and CHPs'!I22</f>
        <v>4.7731955633618303E-2</v>
      </c>
      <c r="N84" s="1">
        <f>'[1]Electricity and CHPs'!J22</f>
        <v>1.1899456897662902E-2</v>
      </c>
      <c r="O84" s="1">
        <f>'[1]Electricity and CHPs'!K22</f>
        <v>3.8926333495785974E-3</v>
      </c>
      <c r="P84" s="1">
        <f>'[1]Electricity and CHPs'!L22</f>
        <v>5.3170779925497879E-3</v>
      </c>
      <c r="Q84" s="1">
        <f>'[1]Electricity and CHPs'!M22</f>
        <v>6.173125480267278E-3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1.4937032884653985E-5</v>
      </c>
      <c r="M85" s="1">
        <f>'[1]Electricity and CHPs'!I23</f>
        <v>2.3360327344368987E-4</v>
      </c>
      <c r="N85" s="1">
        <f>'[1]Electricity and CHPs'!J23</f>
        <v>4.3573630395129043E-2</v>
      </c>
      <c r="O85" s="1">
        <f>'[1]Electricity and CHPs'!K23</f>
        <v>5.4018437359943237E-2</v>
      </c>
      <c r="P85" s="1">
        <f>'[1]Electricity and CHPs'!L23</f>
        <v>5.1940111773519496E-2</v>
      </c>
      <c r="Q85" s="1">
        <f>'[1]Electricity and CHPs'!M23</f>
        <v>4.9814915136492104E-2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0.96588222751420449</v>
      </c>
      <c r="G86" s="1">
        <f>'[1]Electricity and CHPs'!C24</f>
        <v>1.9684559534207194E-4</v>
      </c>
      <c r="H86" s="1">
        <f>'[1]Electricity and CHPs'!D24</f>
        <v>1.1250485763681869E-3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M86" s="1">
        <f>'[1]Electricity and CHPs'!I24</f>
        <v>0</v>
      </c>
      <c r="N86" s="1">
        <f>'[1]Electricity and CHPs'!J24</f>
        <v>0</v>
      </c>
      <c r="O86" s="1">
        <f>'[1]Electricity and CHPs'!K24</f>
        <v>0</v>
      </c>
      <c r="P86" s="1">
        <f>'[1]Electricity and CHPs'!L24</f>
        <v>0</v>
      </c>
      <c r="Q86" s="1">
        <f>'[1]Electricity and CHPs'!M24</f>
        <v>0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M87" s="1">
        <f>'[1]Electricity and CHPs'!I29</f>
        <v>0</v>
      </c>
      <c r="N87" s="1">
        <f>'[1]Electricity and CHPs'!J29</f>
        <v>0</v>
      </c>
      <c r="O87" s="1">
        <f>'[1]Electricity and CHPs'!K29</f>
        <v>0</v>
      </c>
      <c r="P87" s="1">
        <f>'[1]Electricity and CHPs'!L29</f>
        <v>0</v>
      </c>
      <c r="Q87" s="1">
        <f>'[1]Electricity and CHPs'!M29</f>
        <v>0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0.66997008203386899</v>
      </c>
      <c r="G88" s="1">
        <f>'[1]Electricity and CHPs'!C39</f>
        <v>0.4159663982502802</v>
      </c>
      <c r="H88" s="1">
        <f>'[1]Electricity and CHPs'!D39</f>
        <v>5.3176024794124747E-2</v>
      </c>
      <c r="I88" s="1">
        <f>'[1]Electricity and CHPs'!E39</f>
        <v>0.32268318923067513</v>
      </c>
      <c r="J88" s="1">
        <f>'[1]Electricity and CHPs'!F39</f>
        <v>0.17343192488374076</v>
      </c>
      <c r="K88" s="1">
        <f>'[1]Electricity and CHPs'!G39</f>
        <v>0.66247801115274685</v>
      </c>
      <c r="L88" s="1">
        <f>'[1]Electricity and CHPs'!H39</f>
        <v>0.42328392108438578</v>
      </c>
      <c r="M88" s="1">
        <f>'[1]Electricity and CHPs'!I39</f>
        <v>0.42395335643381438</v>
      </c>
      <c r="N88" s="1">
        <f>'[1]Electricity and CHPs'!J39</f>
        <v>0.42350050978338083</v>
      </c>
      <c r="O88" s="1">
        <f>'[1]Electricity and CHPs'!K39</f>
        <v>0.249699091841311</v>
      </c>
      <c r="P88" s="1">
        <f>'[1]Electricity and CHPs'!L39</f>
        <v>0.42392257032576219</v>
      </c>
      <c r="Q88" s="1">
        <f>'[1]Electricity and CHPs'!M39</f>
        <v>0.42385693128269653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3.579070998024386E-3</v>
      </c>
      <c r="L89" s="1">
        <f>'[1]Electricity and CHPs'!H40</f>
        <v>0.24474251296883159</v>
      </c>
      <c r="M89" s="1">
        <f>'[1]Electricity and CHPs'!I40</f>
        <v>0.24516174159070511</v>
      </c>
      <c r="N89" s="1">
        <f>'[1]Electricity and CHPs'!J40</f>
        <v>0.24487507027885644</v>
      </c>
      <c r="O89" s="1">
        <f>'[1]Electricity and CHPs'!K40</f>
        <v>0.14440699200205137</v>
      </c>
      <c r="P89" s="1">
        <f>'[1]Electricity and CHPs'!L40</f>
        <v>0.24513501374126059</v>
      </c>
      <c r="Q89" s="1">
        <f>'[1]Electricity and CHPs'!M40</f>
        <v>0.24509005697925271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3.1299958543017082E-4</v>
      </c>
      <c r="J90" s="1">
        <f>'[1]Electricity and CHPs'!F47</f>
        <v>4.853004198406614E-4</v>
      </c>
      <c r="K90" s="1">
        <f>'[1]Electricity and CHPs'!G47</f>
        <v>3.9482687583840079E-3</v>
      </c>
      <c r="L90" s="1">
        <f>'[1]Electricity and CHPs'!H47</f>
        <v>2.0004602239011289E-3</v>
      </c>
      <c r="M90" s="1">
        <f>'[1]Electricity and CHPs'!I47</f>
        <v>9.1273203425688842E-4</v>
      </c>
      <c r="N90" s="1">
        <f>'[1]Electricity and CHPs'!J47</f>
        <v>1.6183128838580766E-3</v>
      </c>
      <c r="O90" s="1">
        <f>'[1]Electricity and CHPs'!K47</f>
        <v>1.1459200383861145E-3</v>
      </c>
      <c r="P90" s="1">
        <f>'[1]Electricity and CHPs'!L47</f>
        <v>9.42193505062504E-4</v>
      </c>
      <c r="Q90" s="1">
        <f>'[1]Electricity and CHPs'!M47</f>
        <v>1.0798297437156466E-3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1.3933906866290757E-2</v>
      </c>
      <c r="G91" s="1">
        <f>'[1]Electricity and CHPs'!C48</f>
        <v>2.6578338668177986E-3</v>
      </c>
      <c r="H91" s="1">
        <f>'[1]Electricity and CHPs'!D48</f>
        <v>7.8796209676508539E-3</v>
      </c>
      <c r="I91" s="1">
        <f>'[1]Electricity and CHPs'!E48</f>
        <v>5.3816732755340062E-3</v>
      </c>
      <c r="J91" s="1">
        <f>'[1]Electricity and CHPs'!F48</f>
        <v>5.0735041438759263E-3</v>
      </c>
      <c r="K91" s="1">
        <f>'[1]Electricity and CHPs'!G48</f>
        <v>2.545010892099131E-3</v>
      </c>
      <c r="L91" s="1">
        <f>'[1]Electricity and CHPs'!H48</f>
        <v>0</v>
      </c>
      <c r="M91" s="1">
        <f>'[1]Electricity and CHPs'!I48</f>
        <v>0</v>
      </c>
      <c r="N91" s="1">
        <f>'[1]Electricity and CHPs'!J48</f>
        <v>1.9149367104853055E-3</v>
      </c>
      <c r="O91" s="1">
        <f>'[1]Electricity and CHPs'!K48</f>
        <v>2.8683553273118776E-3</v>
      </c>
      <c r="P91" s="1">
        <f>'[1]Electricity and CHPs'!L48</f>
        <v>4.1733339898137123E-3</v>
      </c>
      <c r="Q91" s="1">
        <f>'[1]Electricity and CHPs'!M48</f>
        <v>5.4357887130835805E-3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M92" s="1">
        <f>'[1]Electricity and CHPs'!I49</f>
        <v>0</v>
      </c>
      <c r="N92" s="1">
        <f>'[1]Electricity and CHPs'!J49</f>
        <v>9.4408802681072361E-4</v>
      </c>
      <c r="O92" s="1">
        <f>'[1]Electricity and CHPs'!K49</f>
        <v>1.564386959627545E-3</v>
      </c>
      <c r="P92" s="1">
        <f>'[1]Electricity and CHPs'!L49</f>
        <v>1.5548905203046767E-3</v>
      </c>
      <c r="Q92" s="1">
        <f>'[1]Electricity and CHPs'!M49</f>
        <v>3.1921712854070779E-3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2.7759120887264632E-2</v>
      </c>
      <c r="G93" s="1">
        <f>'[1]Electricity and CHPs'!C51</f>
        <v>2.9782278058084467E-2</v>
      </c>
      <c r="H93" s="1">
        <f>'[1]Electricity and CHPs'!D51</f>
        <v>0.12128703244911281</v>
      </c>
      <c r="I93" s="1">
        <f>'[1]Electricity and CHPs'!E51</f>
        <v>0.120936551733153</v>
      </c>
      <c r="J93" s="1">
        <f>'[1]Electricity and CHPs'!F51</f>
        <v>0.12121562847837536</v>
      </c>
      <c r="K93" s="1">
        <f>'[1]Electricity and CHPs'!G51</f>
        <v>5.2033732106031287E-2</v>
      </c>
      <c r="L93" s="1">
        <f>'[1]Electricity and CHPs'!H51</f>
        <v>0</v>
      </c>
      <c r="M93" s="1">
        <f>'[1]Electricity and CHPs'!I51</f>
        <v>0</v>
      </c>
      <c r="N93" s="1">
        <f>'[1]Electricity and CHPs'!J51</f>
        <v>1.4665014662851902E-3</v>
      </c>
      <c r="O93" s="1">
        <f>'[1]Electricity and CHPs'!K51</f>
        <v>5.2776102985333789E-3</v>
      </c>
      <c r="P93" s="1">
        <f>'[1]Electricity and CHPs'!L51</f>
        <v>3.5763420971832646E-3</v>
      </c>
      <c r="Q93" s="1">
        <f>'[1]Electricity and CHPs'!M51</f>
        <v>9.4661643476471755E-2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M94" s="1">
        <f>'[1]Electricity and CHPs'!I52</f>
        <v>0</v>
      </c>
      <c r="N94" s="1">
        <f>'[1]Electricity and CHPs'!J52</f>
        <v>1.8317790038539184E-3</v>
      </c>
      <c r="O94" s="1">
        <f>'[1]Electricity and CHPs'!K52</f>
        <v>3.4708419547425842E-3</v>
      </c>
      <c r="P94" s="1">
        <f>'[1]Electricity and CHPs'!L52</f>
        <v>2.6751256887455727E-3</v>
      </c>
      <c r="Q94" s="1">
        <f>'[1]Electricity and CHPs'!M52</f>
        <v>7.4743186974357348E-3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0.95936821082911017</v>
      </c>
      <c r="G95" s="1">
        <f>'[1]Electricity and CHPs'!C54</f>
        <v>1.1059550942397811</v>
      </c>
      <c r="H95" s="1">
        <f>'[1]Electricity and CHPs'!D54</f>
        <v>1.1061993601271907</v>
      </c>
      <c r="I95" s="1">
        <f>'[1]Electricity and CHPs'!E54</f>
        <v>1.1062008271011587</v>
      </c>
      <c r="J95" s="1">
        <f>'[1]Electricity and CHPs'!F54</f>
        <v>1.6356225600626306</v>
      </c>
      <c r="K95" s="1">
        <f>'[1]Electricity and CHPs'!G54</f>
        <v>1.6357442558253077</v>
      </c>
      <c r="L95" s="1">
        <f>'[1]Electricity and CHPs'!H54</f>
        <v>3.831822351189718</v>
      </c>
      <c r="M95" s="1">
        <f>'[1]Electricity and CHPs'!I54</f>
        <v>3.8325417530043722</v>
      </c>
      <c r="N95" s="1">
        <f>'[1]Electricity and CHPs'!J54</f>
        <v>4.1247288923159244</v>
      </c>
      <c r="O95" s="1">
        <f>'[1]Electricity and CHPs'!K54</f>
        <v>5.1493102487870903</v>
      </c>
      <c r="P95" s="1">
        <f>'[1]Electricity and CHPs'!L54</f>
        <v>5.4729814447264742</v>
      </c>
      <c r="Q95" s="1">
        <f>'[1]Electricity and CHPs'!M54</f>
        <v>5.480348720505865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0.59441281166091842</v>
      </c>
      <c r="G96" s="1">
        <f>'[1]Electricity and CHPs'!C55</f>
        <v>0.62587696738344045</v>
      </c>
      <c r="H96" s="1">
        <f>'[1]Electricity and CHPs'!D55</f>
        <v>1.2222956473594564</v>
      </c>
      <c r="I96" s="1">
        <f>'[1]Electricity and CHPs'!E55</f>
        <v>1.3333235951507934</v>
      </c>
      <c r="J96" s="1">
        <f>'[1]Electricity and CHPs'!F55</f>
        <v>1.2864231284588703</v>
      </c>
      <c r="K96" s="1">
        <f>'[1]Electricity and CHPs'!G55</f>
        <v>0.80972982169075469</v>
      </c>
      <c r="L96" s="1">
        <f>'[1]Electricity and CHPs'!H55</f>
        <v>0</v>
      </c>
      <c r="M96" s="1">
        <f>'[1]Electricity and CHPs'!I55</f>
        <v>0</v>
      </c>
      <c r="N96" s="1">
        <f>'[1]Electricity and CHPs'!J55</f>
        <v>1.9181449982384911E-3</v>
      </c>
      <c r="O96" s="1">
        <f>'[1]Electricity and CHPs'!K55</f>
        <v>1.7153784187791423E-3</v>
      </c>
      <c r="P96" s="1">
        <f>'[1]Electricity and CHPs'!L55</f>
        <v>1.3688370093028945E-3</v>
      </c>
      <c r="Q96" s="1">
        <f>'[1]Electricity and CHPs'!M55</f>
        <v>4.0767947513833478E-3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M97" s="1">
        <f>'[1]Electricity and CHPs'!I58</f>
        <v>0</v>
      </c>
      <c r="N97" s="1">
        <f>'[1]Electricity and CHPs'!J58</f>
        <v>9.2177803660795326E-4</v>
      </c>
      <c r="O97" s="1">
        <f>'[1]Electricity and CHPs'!K58</f>
        <v>1.4395947330235986E-3</v>
      </c>
      <c r="P97" s="1">
        <f>'[1]Electricity and CHPs'!L58</f>
        <v>1.0968811694407777E-3</v>
      </c>
      <c r="Q97" s="1">
        <f>'[1]Electricity and CHPs'!M58</f>
        <v>3.0125131319990758E-3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2.212916639488228</v>
      </c>
      <c r="G98" s="1">
        <f t="shared" ref="G98:K98" si="96">G82-G114</f>
        <v>1.0274911735244454</v>
      </c>
      <c r="H98" s="1">
        <f t="shared" si="96"/>
        <v>1.3157158690994699</v>
      </c>
      <c r="I98" s="1">
        <f>I82-I114</f>
        <v>1.7514043016989214</v>
      </c>
      <c r="J98" s="1">
        <f t="shared" si="96"/>
        <v>1.5548741578805922</v>
      </c>
      <c r="K98" s="1">
        <f t="shared" si="96"/>
        <v>1.4069585381326537</v>
      </c>
      <c r="L98" s="1">
        <f t="shared" ref="L98:O98" si="97">L82-L114</f>
        <v>0.53045219588792936</v>
      </c>
      <c r="M98" s="1">
        <f t="shared" si="97"/>
        <v>0.31384477973521996</v>
      </c>
      <c r="N98" s="1">
        <f t="shared" si="97"/>
        <v>4.1931652267948039E-3</v>
      </c>
      <c r="O98" s="1">
        <f t="shared" si="97"/>
        <v>6.2330771567120635E-3</v>
      </c>
      <c r="P98" s="1">
        <f t="shared" ref="P98:Q113" si="98">P82-P114</f>
        <v>5.260797118953775E-3</v>
      </c>
      <c r="Q98" s="1">
        <f t="shared" si="98"/>
        <v>3.7275783214197666E-2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1.5802628693392667E-5</v>
      </c>
      <c r="L99" s="1">
        <f t="shared" ref="L99:O99" si="100">L83-L115</f>
        <v>1.2826078107027912E-5</v>
      </c>
      <c r="M99" s="1">
        <f t="shared" si="100"/>
        <v>9.3067817984909498E-5</v>
      </c>
      <c r="N99" s="1">
        <f t="shared" si="100"/>
        <v>1.1056337991679956E-5</v>
      </c>
      <c r="O99" s="1">
        <f t="shared" si="100"/>
        <v>2.1207293214302748E-5</v>
      </c>
      <c r="P99" s="1">
        <f t="shared" si="98"/>
        <v>1.239714203781178E-5</v>
      </c>
      <c r="Q99" s="1">
        <f t="shared" si="98"/>
        <v>1.2210051373970875E-4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0</v>
      </c>
      <c r="K100" s="1">
        <f t="shared" si="101"/>
        <v>7.8770758368931153E-6</v>
      </c>
      <c r="L100" s="1">
        <f t="shared" ref="L100:O100" si="102">L84-L116</f>
        <v>2.8875415953217011E-6</v>
      </c>
      <c r="M100" s="1">
        <f t="shared" si="102"/>
        <v>2.0858106806214308E-2</v>
      </c>
      <c r="N100" s="1">
        <f t="shared" si="102"/>
        <v>6.7756636591698172E-5</v>
      </c>
      <c r="O100" s="1">
        <f t="shared" si="102"/>
        <v>5.1502813244808012E-5</v>
      </c>
      <c r="P100" s="1">
        <f t="shared" si="98"/>
        <v>3.762446076503289E-5</v>
      </c>
      <c r="Q100" s="1">
        <f t="shared" si="98"/>
        <v>2.7178933347652302E-4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1.1824854521948412E-5</v>
      </c>
      <c r="M101" s="1">
        <f t="shared" si="104"/>
        <v>1.0208092174496998E-4</v>
      </c>
      <c r="N101" s="1">
        <f t="shared" si="104"/>
        <v>2.4811238572102629E-4</v>
      </c>
      <c r="O101" s="1">
        <f t="shared" si="104"/>
        <v>7.1470936029120052E-4</v>
      </c>
      <c r="P101" s="1">
        <f t="shared" si="98"/>
        <v>3.6753621073312009E-4</v>
      </c>
      <c r="Q101" s="1">
        <f t="shared" si="98"/>
        <v>2.1932427301883661E-3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0.94078178950090019</v>
      </c>
      <c r="G102" s="1">
        <f t="shared" si="105"/>
        <v>1.8823714813822768E-4</v>
      </c>
      <c r="H102" s="1">
        <f t="shared" si="105"/>
        <v>1.0529825237009655E-3</v>
      </c>
      <c r="I102" s="1">
        <f t="shared" si="105"/>
        <v>0</v>
      </c>
      <c r="J102" s="1">
        <f t="shared" si="105"/>
        <v>0</v>
      </c>
      <c r="K102" s="1">
        <f t="shared" si="105"/>
        <v>0</v>
      </c>
      <c r="L102" s="1">
        <f t="shared" ref="L102:O102" si="106">L86-L118</f>
        <v>0</v>
      </c>
      <c r="M102" s="1">
        <f t="shared" si="106"/>
        <v>0</v>
      </c>
      <c r="N102" s="1">
        <f t="shared" si="106"/>
        <v>0</v>
      </c>
      <c r="O102" s="1">
        <f t="shared" si="106"/>
        <v>0</v>
      </c>
      <c r="P102" s="1">
        <f t="shared" si="98"/>
        <v>0</v>
      </c>
      <c r="Q102" s="1">
        <f t="shared" si="98"/>
        <v>0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</v>
      </c>
      <c r="L103" s="1">
        <f t="shared" ref="L103:O103" si="108">L87-L119</f>
        <v>0</v>
      </c>
      <c r="M103" s="1">
        <f t="shared" si="108"/>
        <v>0</v>
      </c>
      <c r="N103" s="1">
        <f t="shared" si="108"/>
        <v>0</v>
      </c>
      <c r="O103" s="1">
        <f t="shared" si="108"/>
        <v>0</v>
      </c>
      <c r="P103" s="1">
        <f t="shared" si="98"/>
        <v>0</v>
      </c>
      <c r="Q103" s="1">
        <f t="shared" si="98"/>
        <v>0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0.65255953027525693</v>
      </c>
      <c r="G104" s="1">
        <f t="shared" si="109"/>
        <v>0.39777536496000948</v>
      </c>
      <c r="H104" s="1">
        <f t="shared" si="109"/>
        <v>4.9769784135772294E-2</v>
      </c>
      <c r="I104" s="1">
        <f t="shared" si="109"/>
        <v>0.31702943775405135</v>
      </c>
      <c r="J104" s="1">
        <f t="shared" si="109"/>
        <v>0.16996080084687909</v>
      </c>
      <c r="K104" s="1">
        <f t="shared" si="109"/>
        <v>0.60747895027051102</v>
      </c>
      <c r="L104" s="1">
        <f t="shared" ref="L104:O104" si="110">L88-L120</f>
        <v>0.33509136834297737</v>
      </c>
      <c r="M104" s="1">
        <f t="shared" si="110"/>
        <v>0.185260885961299</v>
      </c>
      <c r="N104" s="1">
        <f t="shared" si="110"/>
        <v>2.4114520842902221E-3</v>
      </c>
      <c r="O104" s="1">
        <f t="shared" si="110"/>
        <v>3.3037290028595512E-3</v>
      </c>
      <c r="P104" s="1">
        <f t="shared" si="98"/>
        <v>2.9997412370069698E-3</v>
      </c>
      <c r="Q104" s="1">
        <f t="shared" si="98"/>
        <v>1.8661501894133015E-2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3.2819357868802967E-3</v>
      </c>
      <c r="L105" s="1">
        <f t="shared" ref="L105:O105" si="112">L89-L121</f>
        <v>0.19374963110416599</v>
      </c>
      <c r="M105" s="1">
        <f t="shared" si="112"/>
        <v>0.10713178881979121</v>
      </c>
      <c r="N105" s="1">
        <f t="shared" si="112"/>
        <v>1.3943418838308075E-3</v>
      </c>
      <c r="O105" s="1">
        <f t="shared" si="112"/>
        <v>1.9106259625328581E-3</v>
      </c>
      <c r="P105" s="1">
        <f t="shared" si="98"/>
        <v>1.7346130185728337E-3</v>
      </c>
      <c r="Q105" s="1">
        <f t="shared" si="98"/>
        <v>1.0790783929639169E-2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3.0751550095546517E-4</v>
      </c>
      <c r="J106" s="1">
        <f t="shared" si="113"/>
        <v>4.7558745636212531E-4</v>
      </c>
      <c r="K106" s="1">
        <f t="shared" si="113"/>
        <v>3.6204826731614402E-3</v>
      </c>
      <c r="L106" s="1">
        <f t="shared" ref="L106:O106" si="114">L90-L122</f>
        <v>1.5836579665616211E-3</v>
      </c>
      <c r="M106" s="1">
        <f t="shared" si="114"/>
        <v>3.9884940818504398E-4</v>
      </c>
      <c r="N106" s="1">
        <f t="shared" si="114"/>
        <v>9.2148271056613149E-6</v>
      </c>
      <c r="O106" s="1">
        <f t="shared" si="114"/>
        <v>1.516148592234411E-5</v>
      </c>
      <c r="P106" s="1">
        <f t="shared" si="98"/>
        <v>6.6671059958053631E-6</v>
      </c>
      <c r="Q106" s="1">
        <f t="shared" si="98"/>
        <v>4.7542562880139878E-5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1.3571805612517203E-2</v>
      </c>
      <c r="G107" s="1">
        <f t="shared" si="115"/>
        <v>2.5416015351807588E-3</v>
      </c>
      <c r="H107" s="1">
        <f t="shared" si="115"/>
        <v>7.374884379755621E-3</v>
      </c>
      <c r="I107" s="1">
        <f t="shared" si="115"/>
        <v>5.2873806558880968E-3</v>
      </c>
      <c r="J107" s="1">
        <f t="shared" si="115"/>
        <v>4.971961350086776E-3</v>
      </c>
      <c r="K107" s="1">
        <f t="shared" si="115"/>
        <v>2.3337235638496204E-3</v>
      </c>
      <c r="L107" s="1">
        <f t="shared" ref="L107:O107" si="116">L91-L123</f>
        <v>0</v>
      </c>
      <c r="M107" s="1">
        <f t="shared" si="116"/>
        <v>0</v>
      </c>
      <c r="N107" s="1">
        <f t="shared" si="116"/>
        <v>1.0903831318044175E-5</v>
      </c>
      <c r="O107" s="1">
        <f t="shared" si="116"/>
        <v>3.7950753506822178E-5</v>
      </c>
      <c r="P107" s="1">
        <f t="shared" si="98"/>
        <v>2.9531152482460861E-5</v>
      </c>
      <c r="Q107" s="1">
        <f t="shared" si="98"/>
        <v>2.3932599393463629E-4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0</v>
      </c>
      <c r="J108" s="1">
        <f t="shared" si="117"/>
        <v>0</v>
      </c>
      <c r="K108" s="1">
        <f t="shared" si="117"/>
        <v>0</v>
      </c>
      <c r="L108" s="1">
        <f t="shared" ref="L108:O108" si="118">L92-L124</f>
        <v>0</v>
      </c>
      <c r="M108" s="1">
        <f t="shared" si="118"/>
        <v>0</v>
      </c>
      <c r="N108" s="1">
        <f t="shared" si="118"/>
        <v>5.3757267994096729E-6</v>
      </c>
      <c r="O108" s="1">
        <f t="shared" si="118"/>
        <v>2.0698155256012674E-5</v>
      </c>
      <c r="P108" s="1">
        <f t="shared" si="98"/>
        <v>1.1002644207419371E-5</v>
      </c>
      <c r="Q108" s="1">
        <f t="shared" si="98"/>
        <v>1.4054438206011037E-4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2.7037742987054369E-2</v>
      </c>
      <c r="G109" s="1">
        <f t="shared" si="119"/>
        <v>2.8479840135469527E-2</v>
      </c>
      <c r="H109" s="1">
        <f t="shared" si="119"/>
        <v>0.11351787665270723</v>
      </c>
      <c r="I109" s="1">
        <f t="shared" si="119"/>
        <v>0.11881761517011341</v>
      </c>
      <c r="J109" s="1">
        <f t="shared" si="119"/>
        <v>0.11878957870733906</v>
      </c>
      <c r="K109" s="1">
        <f t="shared" si="119"/>
        <v>4.7713880953462663E-2</v>
      </c>
      <c r="L109" s="1">
        <f t="shared" ref="L109:O109" si="120">L93-L125</f>
        <v>0</v>
      </c>
      <c r="M109" s="1">
        <f t="shared" si="120"/>
        <v>0</v>
      </c>
      <c r="N109" s="1">
        <f t="shared" si="120"/>
        <v>8.3503984901860118E-6</v>
      </c>
      <c r="O109" s="1">
        <f t="shared" si="120"/>
        <v>6.9827223160810747E-5</v>
      </c>
      <c r="P109" s="1">
        <f t="shared" si="98"/>
        <v>2.5306746131305291E-5</v>
      </c>
      <c r="Q109" s="1">
        <f t="shared" si="98"/>
        <v>4.1677469652129234E-3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0</v>
      </c>
      <c r="J110" s="1">
        <f t="shared" si="121"/>
        <v>0</v>
      </c>
      <c r="K110" s="1">
        <f t="shared" si="121"/>
        <v>0</v>
      </c>
      <c r="L110" s="1">
        <f t="shared" ref="L110:O110" si="122">L94-L126</f>
        <v>0</v>
      </c>
      <c r="M110" s="1">
        <f t="shared" si="122"/>
        <v>0</v>
      </c>
      <c r="N110" s="1">
        <f t="shared" si="122"/>
        <v>1.0430323446510318E-5</v>
      </c>
      <c r="O110" s="1">
        <f t="shared" si="122"/>
        <v>4.5922158329323066E-5</v>
      </c>
      <c r="P110" s="1">
        <f t="shared" si="98"/>
        <v>1.8929600366737222E-5</v>
      </c>
      <c r="Q110" s="1">
        <f t="shared" si="98"/>
        <v>3.2907805024550048E-4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0.57896577111249981</v>
      </c>
      <c r="G112" s="1">
        <f t="shared" si="125"/>
        <v>0.59850612974564776</v>
      </c>
      <c r="H112" s="1">
        <f t="shared" si="125"/>
        <v>1.1440003414075339</v>
      </c>
      <c r="I112" s="1">
        <f t="shared" si="125"/>
        <v>1.3099623526179132</v>
      </c>
      <c r="J112" s="1">
        <f t="shared" si="125"/>
        <v>1.2606762295199252</v>
      </c>
      <c r="K112" s="1">
        <f t="shared" si="125"/>
        <v>0.74250588518025895</v>
      </c>
      <c r="L112" s="1">
        <f t="shared" ref="L112:O112" si="126">L96-L128</f>
        <v>0</v>
      </c>
      <c r="M112" s="1">
        <f t="shared" si="126"/>
        <v>0</v>
      </c>
      <c r="N112" s="1">
        <f t="shared" si="126"/>
        <v>1.0922099612912118E-5</v>
      </c>
      <c r="O112" s="1">
        <f t="shared" si="126"/>
        <v>2.2695899257020938E-5</v>
      </c>
      <c r="P112" s="1">
        <f t="shared" si="98"/>
        <v>9.6861009792230997E-6</v>
      </c>
      <c r="Q112" s="1">
        <f t="shared" si="98"/>
        <v>1.7949243567799526E-4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0</v>
      </c>
      <c r="J113" s="1">
        <f t="shared" si="127"/>
        <v>0</v>
      </c>
      <c r="K113" s="1">
        <f t="shared" si="127"/>
        <v>0</v>
      </c>
      <c r="L113" s="1">
        <f t="shared" ref="L113:O113" si="128">L97-L129</f>
        <v>0</v>
      </c>
      <c r="M113" s="1">
        <f t="shared" si="128"/>
        <v>0</v>
      </c>
      <c r="N113" s="1">
        <f t="shared" si="128"/>
        <v>5.2486915984308827E-6</v>
      </c>
      <c r="O113" s="1">
        <f t="shared" si="128"/>
        <v>1.9047049137353158E-5</v>
      </c>
      <c r="P113" s="1">
        <f t="shared" si="98"/>
        <v>7.7616996743991567E-6</v>
      </c>
      <c r="Q113" s="1">
        <f t="shared" si="98"/>
        <v>1.3263442300865931E-4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1.018409720303429</v>
      </c>
      <c r="G114" s="1">
        <f t="shared" ref="G114:Q114" si="129">SUM(G115:G129)</f>
        <v>1.1529442438693005</v>
      </c>
      <c r="H114" s="1">
        <f t="shared" si="129"/>
        <v>1.1962468651744336</v>
      </c>
      <c r="I114" s="1">
        <f t="shared" si="129"/>
        <v>1.1374345343778232</v>
      </c>
      <c r="J114" s="1">
        <f t="shared" si="129"/>
        <v>1.6673778885667414</v>
      </c>
      <c r="K114" s="1">
        <f t="shared" si="129"/>
        <v>1.7631254568744656</v>
      </c>
      <c r="L114" s="1">
        <f t="shared" si="129"/>
        <v>3.9714318358922878</v>
      </c>
      <c r="M114" s="1">
        <f t="shared" si="129"/>
        <v>4.2369033398077036</v>
      </c>
      <c r="N114" s="1">
        <f t="shared" si="129"/>
        <v>4.8569416555846896</v>
      </c>
      <c r="O114" s="1">
        <f t="shared" si="129"/>
        <v>5.6141792820216256</v>
      </c>
      <c r="P114" s="1">
        <f t="shared" si="129"/>
        <v>6.2111749859737726</v>
      </c>
      <c r="Q114" s="1">
        <f t="shared" si="129"/>
        <v>6.289714283414817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1.430715808704557E-6</v>
      </c>
      <c r="L115" s="1">
        <f>'[1]Electricity and CHPs_IN'!V$23/SUM('[1]Electricity and CHPs_IN'!V$22:V$23)*L83</f>
        <v>3.3756899663309082E-6</v>
      </c>
      <c r="M115" s="1">
        <f>'[1]Electricity and CHPs_IN'!W$23/SUM('[1]Electricity and CHPs_IN'!W$22:W$23)*M83</f>
        <v>1.1990975472796279E-4</v>
      </c>
      <c r="N115" s="1">
        <f>'[1]Electricity and CHPs_IN'!X$23/SUM('[1]Electricity and CHPs_IN'!X$22:X$23)*N83</f>
        <v>1.9306636764003804E-3</v>
      </c>
      <c r="O115" s="1">
        <f>'[1]Electricity and CHPs_IN'!Y$23/SUM('[1]Electricity and CHPs_IN'!Y$22:Y$23)*O83</f>
        <v>1.581660814745009E-3</v>
      </c>
      <c r="P115" s="1">
        <f>'[1]Electricity and CHPs_IN'!Z$23/SUM('[1]Electricity and CHPs_IN'!Z$22:Z$23)*P83</f>
        <v>1.7395634112685834E-3</v>
      </c>
      <c r="Q115" s="1">
        <f>'[1]Electricity and CHPs_IN'!AA$23/SUM('[1]Electricity and CHPs_IN'!AA$22:AA$23)*Q83</f>
        <v>2.6511569312049686E-3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0</v>
      </c>
      <c r="K116" s="1">
        <f>'[1]Electricity and CHPs_IN'!U$23/SUM('[1]Electricity and CHPs_IN'!U$22:U$23)*K84</f>
        <v>7.1316343279771967E-7</v>
      </c>
      <c r="L116" s="1">
        <f>'[1]Electricity and CHPs_IN'!V$23/SUM('[1]Electricity and CHPs_IN'!V$22:V$23)*L84</f>
        <v>7.5997082735287581E-7</v>
      </c>
      <c r="M116" s="1">
        <f>'[1]Electricity and CHPs_IN'!W$23/SUM('[1]Electricity and CHPs_IN'!W$22:W$23)*M84</f>
        <v>2.6873848827403995E-2</v>
      </c>
      <c r="N116" s="1">
        <f>'[1]Electricity and CHPs_IN'!X$23/SUM('[1]Electricity and CHPs_IN'!X$22:X$23)*N84</f>
        <v>1.1831700261071203E-2</v>
      </c>
      <c r="O116" s="1">
        <f>'[1]Electricity and CHPs_IN'!Y$23/SUM('[1]Electricity and CHPs_IN'!Y$22:Y$23)*O84</f>
        <v>3.8411305363337893E-3</v>
      </c>
      <c r="P116" s="1">
        <f>'[1]Electricity and CHPs_IN'!Z$23/SUM('[1]Electricity and CHPs_IN'!Z$22:Z$23)*P84</f>
        <v>5.279453531784755E-3</v>
      </c>
      <c r="Q116" s="1">
        <f>'[1]Electricity and CHPs_IN'!AA$23/SUM('[1]Electricity and CHPs_IN'!AA$22:AA$23)*Q84</f>
        <v>5.901336146790755E-3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3.112178362705573E-6</v>
      </c>
      <c r="M117" s="1">
        <f>'[1]Electricity and CHPs_IN'!W$23/SUM('[1]Electricity and CHPs_IN'!W$22:W$23)*M85</f>
        <v>1.3152235169871989E-4</v>
      </c>
      <c r="N117" s="1">
        <f>'[1]Electricity and CHPs_IN'!X$23/SUM('[1]Electricity and CHPs_IN'!X$22:X$23)*N85</f>
        <v>4.3325518009408016E-2</v>
      </c>
      <c r="O117" s="1">
        <f>'[1]Electricity and CHPs_IN'!Y$23/SUM('[1]Electricity and CHPs_IN'!Y$22:Y$23)*O85</f>
        <v>5.3303727999652037E-2</v>
      </c>
      <c r="P117" s="1">
        <f>'[1]Electricity and CHPs_IN'!Z$23/SUM('[1]Electricity and CHPs_IN'!Z$22:Z$23)*P85</f>
        <v>5.1572575562786376E-2</v>
      </c>
      <c r="Q117" s="1">
        <f>'[1]Electricity and CHPs_IN'!AA$23/SUM('[1]Electricity and CHPs_IN'!AA$22:AA$23)*Q85</f>
        <v>4.7621672406303737E-2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2.5100438013304346E-2</v>
      </c>
      <c r="G118" s="1">
        <f>'[1]Electricity and CHPs_IN'!Q$23/SUM('[1]Electricity and CHPs_IN'!Q$22:Q$23)*G86</f>
        <v>8.6084472038442444E-6</v>
      </c>
      <c r="H118" s="1">
        <f>'[1]Electricity and CHPs_IN'!R$23/SUM('[1]Electricity and CHPs_IN'!R$22:R$23)*H86</f>
        <v>7.2066052667221371E-5</v>
      </c>
      <c r="I118" s="1">
        <f>'[1]Electricity and CHPs_IN'!S$23/SUM('[1]Electricity and CHPs_IN'!S$22:S$23)*I86</f>
        <v>0</v>
      </c>
      <c r="J118" s="1">
        <f>'[1]Electricity and CHPs_IN'!T$23/SUM('[1]Electricity and CHPs_IN'!T$22:T$23)*J86</f>
        <v>0</v>
      </c>
      <c r="K118" s="1">
        <f>'[1]Electricity and CHPs_IN'!U$23/SUM('[1]Electricity and CHPs_IN'!U$22:U$23)*K86</f>
        <v>0</v>
      </c>
      <c r="L118" s="1">
        <f>'[1]Electricity and CHPs_IN'!V$23/SUM('[1]Electricity and CHPs_IN'!V$22:V$23)*L86</f>
        <v>0</v>
      </c>
      <c r="M118" s="1">
        <f>'[1]Electricity and CHPs_IN'!W$23/SUM('[1]Electricity and CHPs_IN'!W$22:W$23)*M86</f>
        <v>0</v>
      </c>
      <c r="N118" s="1">
        <f>'[1]Electricity and CHPs_IN'!X$23/SUM('[1]Electricity and CHPs_IN'!X$22:X$23)*N86</f>
        <v>0</v>
      </c>
      <c r="O118" s="1">
        <f>'[1]Electricity and CHPs_IN'!Y$23/SUM('[1]Electricity and CHPs_IN'!Y$22:Y$23)*O86</f>
        <v>0</v>
      </c>
      <c r="P118" s="1">
        <f>'[1]Electricity and CHPs_IN'!Z$23/SUM('[1]Electricity and CHPs_IN'!Z$22:Z$23)*P86</f>
        <v>0</v>
      </c>
      <c r="Q118" s="1">
        <f>'[1]Electricity and CHPs_IN'!AA$23/SUM('[1]Electricity and CHPs_IN'!AA$22:AA$23)*Q86</f>
        <v>0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0</v>
      </c>
      <c r="L119" s="1">
        <f>'[1]Electricity and CHPs_IN'!V$23/SUM('[1]Electricity and CHPs_IN'!V$22:V$23)*L87</f>
        <v>0</v>
      </c>
      <c r="M119" s="1">
        <f>'[1]Electricity and CHPs_IN'!W$23/SUM('[1]Electricity and CHPs_IN'!W$22:W$23)*M87</f>
        <v>0</v>
      </c>
      <c r="N119" s="1">
        <f>'[1]Electricity and CHPs_IN'!X$23/SUM('[1]Electricity and CHPs_IN'!X$22:X$23)*N87</f>
        <v>0</v>
      </c>
      <c r="O119" s="1">
        <f>'[1]Electricity and CHPs_IN'!Y$23/SUM('[1]Electricity and CHPs_IN'!Y$22:Y$23)*O87</f>
        <v>0</v>
      </c>
      <c r="P119" s="1">
        <f>'[1]Electricity and CHPs_IN'!Z$23/SUM('[1]Electricity and CHPs_IN'!Z$22:Z$23)*P87</f>
        <v>0</v>
      </c>
      <c r="Q119" s="1">
        <f>'[1]Electricity and CHPs_IN'!AA$23/SUM('[1]Electricity and CHPs_IN'!AA$22:AA$23)*Q87</f>
        <v>0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1.7410551758612048E-2</v>
      </c>
      <c r="G120" s="1">
        <f>'[1]Electricity and CHPs_IN'!Q$23/SUM('[1]Electricity and CHPs_IN'!Q$22:Q$23)*G88</f>
        <v>1.8191033290270699E-2</v>
      </c>
      <c r="H120" s="1">
        <f>'[1]Electricity and CHPs_IN'!R$23/SUM('[1]Electricity and CHPs_IN'!R$22:R$23)*H88</f>
        <v>3.4062406583524533E-3</v>
      </c>
      <c r="I120" s="1">
        <f>'[1]Electricity and CHPs_IN'!S$23/SUM('[1]Electricity and CHPs_IN'!S$22:S$23)*I88</f>
        <v>5.6537514766237685E-3</v>
      </c>
      <c r="J120" s="1">
        <f>'[1]Electricity and CHPs_IN'!T$23/SUM('[1]Electricity and CHPs_IN'!T$22:T$23)*J88</f>
        <v>3.4711240368616838E-3</v>
      </c>
      <c r="K120" s="1">
        <f>'[1]Electricity and CHPs_IN'!U$23/SUM('[1]Electricity and CHPs_IN'!U$22:U$23)*K88</f>
        <v>5.4999060882235794E-2</v>
      </c>
      <c r="L120" s="1">
        <f>'[1]Electricity and CHPs_IN'!V$23/SUM('[1]Electricity and CHPs_IN'!V$22:V$23)*L88</f>
        <v>8.8192552741408428E-2</v>
      </c>
      <c r="M120" s="1">
        <f>'[1]Electricity and CHPs_IN'!W$23/SUM('[1]Electricity and CHPs_IN'!W$22:W$23)*M88</f>
        <v>0.23869247047251538</v>
      </c>
      <c r="N120" s="1">
        <f>'[1]Electricity and CHPs_IN'!X$23/SUM('[1]Electricity and CHPs_IN'!X$22:X$23)*N88</f>
        <v>0.42108905769909061</v>
      </c>
      <c r="O120" s="1">
        <f>'[1]Electricity and CHPs_IN'!Y$23/SUM('[1]Electricity and CHPs_IN'!Y$22:Y$23)*O88</f>
        <v>0.24639536283845145</v>
      </c>
      <c r="P120" s="1">
        <f>'[1]Electricity and CHPs_IN'!Z$23/SUM('[1]Electricity and CHPs_IN'!Z$22:Z$23)*P88</f>
        <v>0.42092282908875522</v>
      </c>
      <c r="Q120" s="1">
        <f>'[1]Electricity and CHPs_IN'!AA$23/SUM('[1]Electricity and CHPs_IN'!AA$22:AA$23)*Q88</f>
        <v>0.40519542938856351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2.9713521114408905E-4</v>
      </c>
      <c r="L121" s="1">
        <f>'[1]Electricity and CHPs_IN'!V$23/SUM('[1]Electricity and CHPs_IN'!V$22:V$23)*L89</f>
        <v>5.0992881864665593E-2</v>
      </c>
      <c r="M121" s="1">
        <f>'[1]Electricity and CHPs_IN'!W$23/SUM('[1]Electricity and CHPs_IN'!W$22:W$23)*M89</f>
        <v>0.1380299527709139</v>
      </c>
      <c r="N121" s="1">
        <f>'[1]Electricity and CHPs_IN'!X$23/SUM('[1]Electricity and CHPs_IN'!X$22:X$23)*N89</f>
        <v>0.24348072839502563</v>
      </c>
      <c r="O121" s="1">
        <f>'[1]Electricity and CHPs_IN'!Y$23/SUM('[1]Electricity and CHPs_IN'!Y$22:Y$23)*O89</f>
        <v>0.14249636603951851</v>
      </c>
      <c r="P121" s="1">
        <f>'[1]Electricity and CHPs_IN'!Z$23/SUM('[1]Electricity and CHPs_IN'!Z$22:Z$23)*P89</f>
        <v>0.24340040072268776</v>
      </c>
      <c r="Q121" s="1">
        <f>'[1]Electricity and CHPs_IN'!AA$23/SUM('[1]Electricity and CHPs_IN'!AA$22:AA$23)*Q89</f>
        <v>0.23429927304961354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5.4840844747056648E-6</v>
      </c>
      <c r="J122" s="1">
        <f>'[1]Electricity and CHPs_IN'!T$23/SUM('[1]Electricity and CHPs_IN'!T$22:T$23)*J90</f>
        <v>9.7129634785360786E-6</v>
      </c>
      <c r="K122" s="1">
        <f>'[1]Electricity and CHPs_IN'!U$23/SUM('[1]Electricity and CHPs_IN'!U$22:U$23)*K90</f>
        <v>3.2778608522256793E-4</v>
      </c>
      <c r="L122" s="1">
        <f>'[1]Electricity and CHPs_IN'!V$23/SUM('[1]Electricity and CHPs_IN'!V$22:V$23)*L90</f>
        <v>4.1680225733950769E-4</v>
      </c>
      <c r="M122" s="1">
        <f>'[1]Electricity and CHPs_IN'!W$23/SUM('[1]Electricity and CHPs_IN'!W$22:W$23)*M90</f>
        <v>5.1388262607184444E-4</v>
      </c>
      <c r="N122" s="1">
        <f>'[1]Electricity and CHPs_IN'!X$23/SUM('[1]Electricity and CHPs_IN'!X$22:X$23)*N90</f>
        <v>1.6090980567524153E-3</v>
      </c>
      <c r="O122" s="1">
        <f>'[1]Electricity and CHPs_IN'!Y$23/SUM('[1]Electricity and CHPs_IN'!Y$22:Y$23)*O90</f>
        <v>1.1307585524637704E-3</v>
      </c>
      <c r="P122" s="1">
        <f>'[1]Electricity and CHPs_IN'!Z$23/SUM('[1]Electricity and CHPs_IN'!Z$22:Z$23)*P90</f>
        <v>9.3552639906669863E-4</v>
      </c>
      <c r="Q122" s="1">
        <f>'[1]Electricity and CHPs_IN'!AA$23/SUM('[1]Electricity and CHPs_IN'!AA$22:AA$23)*Q90</f>
        <v>1.0322871808355067E-3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3.621012537735544E-4</v>
      </c>
      <c r="G123" s="1">
        <f>'[1]Electricity and CHPs_IN'!Q$23/SUM('[1]Electricity and CHPs_IN'!Q$22:Q$23)*G91</f>
        <v>1.1623233163703964E-4</v>
      </c>
      <c r="H123" s="1">
        <f>'[1]Electricity and CHPs_IN'!R$23/SUM('[1]Electricity and CHPs_IN'!R$22:R$23)*H91</f>
        <v>5.0473658789523313E-4</v>
      </c>
      <c r="I123" s="1">
        <f>'[1]Electricity and CHPs_IN'!S$23/SUM('[1]Electricity and CHPs_IN'!S$22:S$23)*I91</f>
        <v>9.429261964590941E-5</v>
      </c>
      <c r="J123" s="1">
        <f>'[1]Electricity and CHPs_IN'!T$23/SUM('[1]Electricity and CHPs_IN'!T$22:T$23)*J91</f>
        <v>1.0154279378915027E-4</v>
      </c>
      <c r="K123" s="1">
        <f>'[1]Electricity and CHPs_IN'!U$23/SUM('[1]Electricity and CHPs_IN'!U$22:U$23)*K91</f>
        <v>2.1128732824951055E-4</v>
      </c>
      <c r="L123" s="1">
        <f>'[1]Electricity and CHPs_IN'!V$23/SUM('[1]Electricity and CHPs_IN'!V$22:V$23)*L91</f>
        <v>0</v>
      </c>
      <c r="M123" s="1">
        <f>'[1]Electricity and CHPs_IN'!W$23/SUM('[1]Electricity and CHPs_IN'!W$22:W$23)*M91</f>
        <v>0</v>
      </c>
      <c r="N123" s="1">
        <f>'[1]Electricity and CHPs_IN'!X$23/SUM('[1]Electricity and CHPs_IN'!X$22:X$23)*N91</f>
        <v>1.9040328791672613E-3</v>
      </c>
      <c r="O123" s="1">
        <f>'[1]Electricity and CHPs_IN'!Y$23/SUM('[1]Electricity and CHPs_IN'!Y$22:Y$23)*O91</f>
        <v>2.8304045738050555E-3</v>
      </c>
      <c r="P123" s="1">
        <f>'[1]Electricity and CHPs_IN'!Z$23/SUM('[1]Electricity and CHPs_IN'!Z$22:Z$23)*P91</f>
        <v>4.1438028373312515E-3</v>
      </c>
      <c r="Q123" s="1">
        <f>'[1]Electricity and CHPs_IN'!AA$23/SUM('[1]Electricity and CHPs_IN'!AA$22:AA$23)*Q91</f>
        <v>5.1964627191489442E-3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0</v>
      </c>
      <c r="J124" s="1">
        <f>'[1]Electricity and CHPs_IN'!T$23/SUM('[1]Electricity and CHPs_IN'!T$22:T$23)*J92</f>
        <v>0</v>
      </c>
      <c r="K124" s="1">
        <f>'[1]Electricity and CHPs_IN'!U$23/SUM('[1]Electricity and CHPs_IN'!U$22:U$23)*K92</f>
        <v>0</v>
      </c>
      <c r="L124" s="1">
        <f>'[1]Electricity and CHPs_IN'!V$23/SUM('[1]Electricity and CHPs_IN'!V$22:V$23)*L92</f>
        <v>0</v>
      </c>
      <c r="M124" s="1">
        <f>'[1]Electricity and CHPs_IN'!W$23/SUM('[1]Electricity and CHPs_IN'!W$22:W$23)*M92</f>
        <v>0</v>
      </c>
      <c r="N124" s="1">
        <f>'[1]Electricity and CHPs_IN'!X$23/SUM('[1]Electricity and CHPs_IN'!X$22:X$23)*N92</f>
        <v>9.3871230001131394E-4</v>
      </c>
      <c r="O124" s="1">
        <f>'[1]Electricity and CHPs_IN'!Y$23/SUM('[1]Electricity and CHPs_IN'!Y$22:Y$23)*O92</f>
        <v>1.5436888043715324E-3</v>
      </c>
      <c r="P124" s="1">
        <f>'[1]Electricity and CHPs_IN'!Z$23/SUM('[1]Electricity and CHPs_IN'!Z$22:Z$23)*P92</f>
        <v>1.5438878760972573E-3</v>
      </c>
      <c r="Q124" s="1">
        <f>'[1]Electricity and CHPs_IN'!AA$23/SUM('[1]Electricity and CHPs_IN'!AA$22:AA$23)*Q92</f>
        <v>3.0516269033469675E-3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7.2137790021026239E-4</v>
      </c>
      <c r="G125" s="1">
        <f>'[1]Electricity and CHPs_IN'!Q$23/SUM('[1]Electricity and CHPs_IN'!Q$22:Q$23)*G93</f>
        <v>1.3024379226149385E-3</v>
      </c>
      <c r="H125" s="1">
        <f>'[1]Electricity and CHPs_IN'!R$23/SUM('[1]Electricity and CHPs_IN'!R$22:R$23)*H93</f>
        <v>7.7691557964055845E-3</v>
      </c>
      <c r="I125" s="1">
        <f>'[1]Electricity and CHPs_IN'!S$23/SUM('[1]Electricity and CHPs_IN'!S$22:S$23)*I93</f>
        <v>2.1189365630395903E-3</v>
      </c>
      <c r="J125" s="1">
        <f>'[1]Electricity and CHPs_IN'!T$23/SUM('[1]Electricity and CHPs_IN'!T$22:T$23)*J93</f>
        <v>2.4260497710363016E-3</v>
      </c>
      <c r="K125" s="1">
        <f>'[1]Electricity and CHPs_IN'!U$23/SUM('[1]Electricity and CHPs_IN'!U$22:U$23)*K93</f>
        <v>4.3198511525686222E-3</v>
      </c>
      <c r="L125" s="1">
        <f>'[1]Electricity and CHPs_IN'!V$23/SUM('[1]Electricity and CHPs_IN'!V$22:V$23)*L93</f>
        <v>0</v>
      </c>
      <c r="M125" s="1">
        <f>'[1]Electricity and CHPs_IN'!W$23/SUM('[1]Electricity and CHPs_IN'!W$22:W$23)*M93</f>
        <v>0</v>
      </c>
      <c r="N125" s="1">
        <f>'[1]Electricity and CHPs_IN'!X$23/SUM('[1]Electricity and CHPs_IN'!X$22:X$23)*N93</f>
        <v>1.4581510677950042E-3</v>
      </c>
      <c r="O125" s="1">
        <f>'[1]Electricity and CHPs_IN'!Y$23/SUM('[1]Electricity and CHPs_IN'!Y$22:Y$23)*O93</f>
        <v>5.2077830753725681E-3</v>
      </c>
      <c r="P125" s="1">
        <f>'[1]Electricity and CHPs_IN'!Z$23/SUM('[1]Electricity and CHPs_IN'!Z$22:Z$23)*P93</f>
        <v>3.5510353510519593E-3</v>
      </c>
      <c r="Q125" s="1">
        <f>'[1]Electricity and CHPs_IN'!AA$23/SUM('[1]Electricity and CHPs_IN'!AA$22:AA$23)*Q93</f>
        <v>9.0493896511258831E-2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0</v>
      </c>
      <c r="J126" s="1">
        <f>'[1]Electricity and CHPs_IN'!T$23/SUM('[1]Electricity and CHPs_IN'!T$22:T$23)*J94</f>
        <v>0</v>
      </c>
      <c r="K126" s="1">
        <f>'[1]Electricity and CHPs_IN'!U$23/SUM('[1]Electricity and CHPs_IN'!U$22:U$23)*K94</f>
        <v>0</v>
      </c>
      <c r="L126" s="1">
        <f>'[1]Electricity and CHPs_IN'!V$23/SUM('[1]Electricity and CHPs_IN'!V$22:V$23)*L94</f>
        <v>0</v>
      </c>
      <c r="M126" s="1">
        <f>'[1]Electricity and CHPs_IN'!W$23/SUM('[1]Electricity and CHPs_IN'!W$22:W$23)*M94</f>
        <v>0</v>
      </c>
      <c r="N126" s="1">
        <f>'[1]Electricity and CHPs_IN'!X$23/SUM('[1]Electricity and CHPs_IN'!X$22:X$23)*N94</f>
        <v>1.8213486804074081E-3</v>
      </c>
      <c r="O126" s="1">
        <f>'[1]Electricity and CHPs_IN'!Y$23/SUM('[1]Electricity and CHPs_IN'!Y$22:Y$23)*O94</f>
        <v>3.4249197964132611E-3</v>
      </c>
      <c r="P126" s="1">
        <f>'[1]Electricity and CHPs_IN'!Z$23/SUM('[1]Electricity and CHPs_IN'!Z$22:Z$23)*P94</f>
        <v>2.6561960883788355E-3</v>
      </c>
      <c r="Q126" s="1">
        <f>'[1]Electricity and CHPs_IN'!AA$23/SUM('[1]Electricity and CHPs_IN'!AA$22:AA$23)*Q94</f>
        <v>7.1452406471902343E-3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0.95936821082911017</v>
      </c>
      <c r="G127" s="1">
        <f t="shared" ref="G127:Q127" si="132">G95</f>
        <v>1.1059550942397811</v>
      </c>
      <c r="H127" s="1">
        <f t="shared" si="132"/>
        <v>1.1061993601271907</v>
      </c>
      <c r="I127" s="1">
        <f t="shared" si="132"/>
        <v>1.1062008271011587</v>
      </c>
      <c r="J127" s="1">
        <f t="shared" si="132"/>
        <v>1.6356225600626306</v>
      </c>
      <c r="K127" s="1">
        <f t="shared" si="132"/>
        <v>1.6357442558253077</v>
      </c>
      <c r="L127" s="1">
        <f t="shared" si="132"/>
        <v>3.831822351189718</v>
      </c>
      <c r="M127" s="1">
        <f t="shared" si="132"/>
        <v>3.8325417530043722</v>
      </c>
      <c r="N127" s="1">
        <f t="shared" si="132"/>
        <v>4.1247288923159244</v>
      </c>
      <c r="O127" s="1">
        <f t="shared" si="132"/>
        <v>5.1493102487870903</v>
      </c>
      <c r="P127" s="1">
        <f t="shared" si="132"/>
        <v>5.4729814447264742</v>
      </c>
      <c r="Q127" s="1">
        <f t="shared" si="132"/>
        <v>5.480348720505865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1.5447040548418637E-2</v>
      </c>
      <c r="G128" s="1">
        <f>'[1]Electricity and CHPs_IN'!Q$23/SUM('[1]Electricity and CHPs_IN'!Q$22:Q$23)*G96</f>
        <v>2.7370837637792696E-2</v>
      </c>
      <c r="H128" s="1">
        <f>'[1]Electricity and CHPs_IN'!R$23/SUM('[1]Electricity and CHPs_IN'!R$22:R$23)*H96</f>
        <v>7.8295305951922481E-2</v>
      </c>
      <c r="I128" s="1">
        <f>'[1]Electricity and CHPs_IN'!S$23/SUM('[1]Electricity and CHPs_IN'!S$22:S$23)*I96</f>
        <v>2.33612425328803E-2</v>
      </c>
      <c r="J128" s="1">
        <f>'[1]Electricity and CHPs_IN'!T$23/SUM('[1]Electricity and CHPs_IN'!T$22:T$23)*J96</f>
        <v>2.5746898938945096E-2</v>
      </c>
      <c r="K128" s="1">
        <f>'[1]Electricity and CHPs_IN'!U$23/SUM('[1]Electricity and CHPs_IN'!U$22:U$23)*K96</f>
        <v>6.7223936510495755E-2</v>
      </c>
      <c r="L128" s="1">
        <f>'[1]Electricity and CHPs_IN'!V$23/SUM('[1]Electricity and CHPs_IN'!V$22:V$23)*L96</f>
        <v>0</v>
      </c>
      <c r="M128" s="1">
        <f>'[1]Electricity and CHPs_IN'!W$23/SUM('[1]Electricity and CHPs_IN'!W$22:W$23)*M96</f>
        <v>0</v>
      </c>
      <c r="N128" s="1">
        <f>'[1]Electricity and CHPs_IN'!X$23/SUM('[1]Electricity and CHPs_IN'!X$22:X$23)*N96</f>
        <v>1.907222898625579E-3</v>
      </c>
      <c r="O128" s="1">
        <f>'[1]Electricity and CHPs_IN'!Y$23/SUM('[1]Electricity and CHPs_IN'!Y$22:Y$23)*O96</f>
        <v>1.6926825195221213E-3</v>
      </c>
      <c r="P128" s="1">
        <f>'[1]Electricity and CHPs_IN'!Z$23/SUM('[1]Electricity and CHPs_IN'!Z$22:Z$23)*P96</f>
        <v>1.3591509083236714E-3</v>
      </c>
      <c r="Q128" s="1">
        <f>'[1]Electricity and CHPs_IN'!AA$23/SUM('[1]Electricity and CHPs_IN'!AA$22:AA$23)*Q96</f>
        <v>3.8973023157053525E-3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0</v>
      </c>
      <c r="J129" s="1">
        <f>'[1]Electricity and CHPs_IN'!T$23/SUM('[1]Electricity and CHPs_IN'!T$22:T$23)*J97</f>
        <v>0</v>
      </c>
      <c r="K129" s="1">
        <f>'[1]Electricity and CHPs_IN'!U$23/SUM('[1]Electricity and CHPs_IN'!U$22:U$23)*K97</f>
        <v>0</v>
      </c>
      <c r="L129" s="1">
        <f>'[1]Electricity and CHPs_IN'!V$23/SUM('[1]Electricity and CHPs_IN'!V$22:V$23)*L97</f>
        <v>0</v>
      </c>
      <c r="M129" s="1">
        <f>'[1]Electricity and CHPs_IN'!W$23/SUM('[1]Electricity and CHPs_IN'!W$22:W$23)*M97</f>
        <v>0</v>
      </c>
      <c r="N129" s="1">
        <f>'[1]Electricity and CHPs_IN'!X$23/SUM('[1]Electricity and CHPs_IN'!X$22:X$23)*N97</f>
        <v>9.1652934500952238E-4</v>
      </c>
      <c r="O129" s="1">
        <f>'[1]Electricity and CHPs_IN'!Y$23/SUM('[1]Electricity and CHPs_IN'!Y$22:Y$23)*O97</f>
        <v>1.4205476838862455E-3</v>
      </c>
      <c r="P129" s="1">
        <f>'[1]Electricity and CHPs_IN'!Z$23/SUM('[1]Electricity and CHPs_IN'!Z$22:Z$23)*P97</f>
        <v>1.0891194697663785E-3</v>
      </c>
      <c r="Q129" s="1">
        <f>'[1]Electricity and CHPs_IN'!AA$23/SUM('[1]Electricity and CHPs_IN'!AA$22:AA$23)*Q97</f>
        <v>2.8798787089904165E-3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8.2845956745368365</v>
      </c>
      <c r="G130" s="1">
        <f t="shared" ref="G130:Q130" si="133">SUM(G131:G136)</f>
        <v>8.9558519874663656</v>
      </c>
      <c r="H130" s="1">
        <f t="shared" si="133"/>
        <v>9.1866858439697374</v>
      </c>
      <c r="I130" s="1">
        <f t="shared" si="133"/>
        <v>9.1442609942494002</v>
      </c>
      <c r="J130" s="1">
        <f t="shared" si="133"/>
        <v>9.2236604659485923</v>
      </c>
      <c r="K130" s="1">
        <f t="shared" si="133"/>
        <v>9.4503237669742024</v>
      </c>
      <c r="L130" s="1">
        <f t="shared" si="133"/>
        <v>10.821408453459515</v>
      </c>
      <c r="M130" s="1">
        <f t="shared" si="133"/>
        <v>11.204710565366209</v>
      </c>
      <c r="N130" s="1">
        <f t="shared" si="133"/>
        <v>11.110774709689791</v>
      </c>
      <c r="O130" s="1">
        <f t="shared" si="133"/>
        <v>11.110810604777809</v>
      </c>
      <c r="P130" s="1">
        <f t="shared" si="133"/>
        <v>11.110811625751511</v>
      </c>
      <c r="Q130" s="1">
        <f t="shared" si="133"/>
        <v>11.110818238085411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6.5070009482746274</v>
      </c>
      <c r="G131" s="1">
        <f>'[1]Electricity and CHPs'!C19</f>
        <v>7.3027682866204104</v>
      </c>
      <c r="H131" s="1">
        <f>'[1]Electricity and CHPs'!D19</f>
        <v>7.411840247594828</v>
      </c>
      <c r="I131" s="1">
        <f>'[1]Electricity and CHPs'!E19</f>
        <v>7.3981391106880778</v>
      </c>
      <c r="J131" s="1">
        <f>'[1]Electricity and CHPs'!F19</f>
        <v>7.4918610686941944</v>
      </c>
      <c r="K131" s="1">
        <f>'[1]Electricity and CHPs'!G19</f>
        <v>5.7387078267189802</v>
      </c>
      <c r="L131" s="1">
        <f>'[1]Electricity and CHPs'!H19</f>
        <v>4.5214698590149274</v>
      </c>
      <c r="M131" s="1">
        <f>'[1]Electricity and CHPs'!I19</f>
        <v>4.6999666631229138</v>
      </c>
      <c r="N131" s="1">
        <f>'[1]Electricity and CHPs'!J19</f>
        <v>4.6534310283752687</v>
      </c>
      <c r="O131" s="1">
        <f>'[1]Electricity and CHPs'!K19</f>
        <v>4.6534332324946952</v>
      </c>
      <c r="P131" s="1">
        <f>'[1]Electricity and CHPs'!L19</f>
        <v>4.6534312356643301</v>
      </c>
      <c r="Q131" s="1">
        <f>'[1]Electricity and CHPs'!M19</f>
        <v>4.6534317478970841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1.9792822731822113</v>
      </c>
      <c r="L132" s="1">
        <f>'[1]Electricity and CHPs'!H20</f>
        <v>4.3142962439808183</v>
      </c>
      <c r="M132" s="1">
        <f>'[1]Electricity and CHPs'!I20</f>
        <v>4.4885580732828823</v>
      </c>
      <c r="N132" s="1">
        <f>'[1]Electricity and CHPs'!J20</f>
        <v>4.4441189323320858</v>
      </c>
      <c r="O132" s="1">
        <f>'[1]Electricity and CHPs'!K20</f>
        <v>4.4441177221200645</v>
      </c>
      <c r="P132" s="1">
        <f>'[1]Electricity and CHPs'!L20</f>
        <v>4.4441168063679495</v>
      </c>
      <c r="Q132" s="1">
        <f>'[1]Electricity and CHPs'!M20</f>
        <v>4.444117709916994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1.5475489374148568</v>
      </c>
      <c r="G133" s="1">
        <f>'[1]Electricity and CHPs'!C26</f>
        <v>1.4229245702425033</v>
      </c>
      <c r="H133" s="1">
        <f>'[1]Electricity and CHPs'!D26</f>
        <v>1.4381388414019922</v>
      </c>
      <c r="I133" s="1">
        <f>'[1]Electricity and CHPs'!E26</f>
        <v>1.4131759432673656</v>
      </c>
      <c r="J133" s="1">
        <f>'[1]Electricity and CHPs'!F26</f>
        <v>1.4026133723761545</v>
      </c>
      <c r="K133" s="1">
        <f>'[1]Electricity and CHPs'!G26</f>
        <v>1.0766321406661703</v>
      </c>
      <c r="L133" s="1">
        <f>'[1]Electricity and CHPs'!H26</f>
        <v>0.68348248103895748</v>
      </c>
      <c r="M133" s="1">
        <f>'[1]Electricity and CHPs'!I26</f>
        <v>0.70435594122426648</v>
      </c>
      <c r="N133" s="1">
        <f>'[1]Electricity and CHPs'!J26</f>
        <v>0.70854405930380104</v>
      </c>
      <c r="O133" s="1">
        <f>'[1]Electricity and CHPs'!K26</f>
        <v>0.708560981202769</v>
      </c>
      <c r="P133" s="1">
        <f>'[1]Electricity and CHPs'!L26</f>
        <v>0.70856446685664942</v>
      </c>
      <c r="Q133" s="1">
        <f>'[1]Electricity and CHPs'!M26</f>
        <v>0.70854743249838092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0.33108108908428974</v>
      </c>
      <c r="L134" s="1">
        <f>'[1]Electricity and CHPs'!H27</f>
        <v>0.70631550008329935</v>
      </c>
      <c r="M134" s="1">
        <f>'[1]Electricity and CHPs'!I27</f>
        <v>0.71886978220484354</v>
      </c>
      <c r="N134" s="1">
        <f>'[1]Electricity and CHPs'!J27</f>
        <v>0.7117522658522063</v>
      </c>
      <c r="O134" s="1">
        <f>'[1]Electricity and CHPs'!K27</f>
        <v>0.7117523656444471</v>
      </c>
      <c r="P134" s="1">
        <f>'[1]Electricity and CHPs'!L27</f>
        <v>0.71175206368972044</v>
      </c>
      <c r="Q134" s="1">
        <f>'[1]Electricity and CHPs'!M27</f>
        <v>0.71175240066660439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0.23004578884735283</v>
      </c>
      <c r="G135" s="1">
        <f>'[1]Electricity and CHPs'!C44</f>
        <v>0.23015913060345219</v>
      </c>
      <c r="H135" s="1">
        <f>'[1]Electricity and CHPs'!D44</f>
        <v>0.33670675497291769</v>
      </c>
      <c r="I135" s="1">
        <f>'[1]Electricity and CHPs'!E44</f>
        <v>0.33294594029395691</v>
      </c>
      <c r="J135" s="1">
        <f>'[1]Electricity and CHPs'!F44</f>
        <v>0.32918602487824378</v>
      </c>
      <c r="K135" s="1">
        <f>'[1]Electricity and CHPs'!G44</f>
        <v>0.29842210242756184</v>
      </c>
      <c r="L135" s="1">
        <f>'[1]Electricity and CHPs'!H44</f>
        <v>1.6003352545948391E-4</v>
      </c>
      <c r="M135" s="1">
        <f>'[1]Electricity and CHPs'!I44</f>
        <v>7.0474692840956282E-5</v>
      </c>
      <c r="N135" s="1">
        <f>'[1]Electricity and CHPs'!J44</f>
        <v>1.2040531051414868E-4</v>
      </c>
      <c r="O135" s="1">
        <f>'[1]Electricity and CHPs'!K44</f>
        <v>8.7625442024645214E-5</v>
      </c>
      <c r="P135" s="1">
        <f>'[1]Electricity and CHPs'!L44</f>
        <v>1.1779488373612936E-4</v>
      </c>
      <c r="Q135" s="1">
        <f>'[1]Electricity and CHPs'!M44</f>
        <v>6.248699619152189E-5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2.6198334894988292E-2</v>
      </c>
      <c r="L136" s="1">
        <f>'[1]Electricity and CHPs'!H45</f>
        <v>0.59568433581605473</v>
      </c>
      <c r="M136" s="1">
        <f>'[1]Electricity and CHPs'!I45</f>
        <v>0.59288963083846347</v>
      </c>
      <c r="N136" s="1">
        <f>'[1]Electricity and CHPs'!J45</f>
        <v>0.59280801851591447</v>
      </c>
      <c r="O136" s="1">
        <f>'[1]Electricity and CHPs'!K45</f>
        <v>0.59285867787380864</v>
      </c>
      <c r="P136" s="1">
        <f>'[1]Electricity and CHPs'!L45</f>
        <v>0.59282925828912381</v>
      </c>
      <c r="Q136" s="1">
        <f>'[1]Electricity and CHPs'!M45</f>
        <v>0.59290646011015602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4.027274942844743</v>
      </c>
      <c r="G137" s="1">
        <f t="shared" ref="G137:K137" si="135">SUM(G138:G141)</f>
        <v>4.3628464284314568</v>
      </c>
      <c r="H137" s="1">
        <f t="shared" si="135"/>
        <v>4.42498954449841</v>
      </c>
      <c r="I137" s="1">
        <f t="shared" si="135"/>
        <v>4.4056575269777216</v>
      </c>
      <c r="J137" s="1">
        <f t="shared" si="135"/>
        <v>4.4472372205351745</v>
      </c>
      <c r="K137" s="1">
        <f t="shared" si="135"/>
        <v>4.5628516648258257</v>
      </c>
      <c r="L137" s="1">
        <f t="shared" ref="L137:O137" si="136">SUM(L138:L141)</f>
        <v>5.1127820420590009</v>
      </c>
      <c r="M137" s="1">
        <f t="shared" si="136"/>
        <v>5.3058752299174525</v>
      </c>
      <c r="N137" s="1">
        <f t="shared" si="136"/>
        <v>5.2589231429316809</v>
      </c>
      <c r="O137" s="1">
        <f t="shared" si="136"/>
        <v>5.2589321507309883</v>
      </c>
      <c r="P137" s="1">
        <f>SUM(P138:P141)</f>
        <v>5.2589322862893253</v>
      </c>
      <c r="Q137" s="1">
        <f>SUM(Q138:Q141)</f>
        <v>5.2589246454895324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3.2535004741373141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3.6513841433102052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3.705920123797414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3.6990695553440389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3.7459305343470972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2.8693539133594901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2.2607349295074637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2.3499833315614569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2.3267155141876343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2.3267166162473476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2.3267156178321651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2.3267158739485421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0.98964113659110564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2.1571481219904092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2.2442790366414411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2.2220594661660429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2.2220588610600323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2.2220584031839747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2.222058854958497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0.77377446870742839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0.71146228512125165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0.71906942070099611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0.7065879716336827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0.70130668618807723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0.53831607033308515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0.34174124051947874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0.35217797061213324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0.35427202965190052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0.35428049060138456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0.35428223342832466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0.35427371624919046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0.16554054454214487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0.35315775004164968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0.35943489110242177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0.35587613292610315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0.35587618282222355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0.35587603184486016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0.35587620033330225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4.2573207316920936</v>
      </c>
      <c r="G144" s="1">
        <f t="shared" ref="G144:K144" si="137">SUM(G145:G150)</f>
        <v>4.5930055590349088</v>
      </c>
      <c r="H144" s="1">
        <f t="shared" si="137"/>
        <v>4.7616962994713274</v>
      </c>
      <c r="I144" s="1">
        <f t="shared" si="137"/>
        <v>4.7386034672716786</v>
      </c>
      <c r="J144" s="1">
        <f t="shared" si="137"/>
        <v>4.7764232454134179</v>
      </c>
      <c r="K144" s="1">
        <f t="shared" si="137"/>
        <v>4.8874721021483758</v>
      </c>
      <c r="L144" s="1">
        <f t="shared" ref="L144:O144" si="138">SUM(L145:L150)</f>
        <v>5.7086264114005152</v>
      </c>
      <c r="M144" s="1">
        <f t="shared" si="138"/>
        <v>5.8988353354487568</v>
      </c>
      <c r="N144" s="1">
        <f t="shared" si="138"/>
        <v>5.8518515667581097</v>
      </c>
      <c r="O144" s="1">
        <f t="shared" si="138"/>
        <v>5.8518784540468216</v>
      </c>
      <c r="P144" s="1">
        <f>SUM(P145:P150)</f>
        <v>5.8518793394621849</v>
      </c>
      <c r="Q144" s="1">
        <f>SUM(Q145:Q150)</f>
        <v>5.8518935925958804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3.2535004741373132</v>
      </c>
      <c r="G145" s="1">
        <f t="shared" ref="G145:K145" si="139">G131-G138</f>
        <v>3.6513841433102052</v>
      </c>
      <c r="H145" s="1">
        <f t="shared" si="139"/>
        <v>3.705920123797414</v>
      </c>
      <c r="I145" s="1">
        <f t="shared" si="139"/>
        <v>3.6990695553440389</v>
      </c>
      <c r="J145" s="1">
        <f t="shared" si="139"/>
        <v>3.7459305343470972</v>
      </c>
      <c r="K145" s="1">
        <f t="shared" si="139"/>
        <v>2.8693539133594901</v>
      </c>
      <c r="L145" s="1">
        <f t="shared" ref="L145:O145" si="140">L131-L138</f>
        <v>2.2607349295074637</v>
      </c>
      <c r="M145" s="1">
        <f t="shared" si="140"/>
        <v>2.3499833315614569</v>
      </c>
      <c r="N145" s="1">
        <f t="shared" si="140"/>
        <v>2.3267155141876343</v>
      </c>
      <c r="O145" s="1">
        <f t="shared" si="140"/>
        <v>2.3267166162473476</v>
      </c>
      <c r="P145" s="1">
        <f t="shared" ref="P145:Q150" si="141">P131-P138</f>
        <v>2.3267156178321651</v>
      </c>
      <c r="Q145" s="1">
        <f t="shared" si="141"/>
        <v>2.3267158739485421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0.98964113659110564</v>
      </c>
      <c r="L146" s="1">
        <f t="shared" ref="L146:O146" si="143">L132-L139</f>
        <v>2.1571481219904092</v>
      </c>
      <c r="M146" s="1">
        <f t="shared" si="143"/>
        <v>2.2442790366414411</v>
      </c>
      <c r="N146" s="1">
        <f t="shared" si="143"/>
        <v>2.2220594661660429</v>
      </c>
      <c r="O146" s="1">
        <f t="shared" si="143"/>
        <v>2.2220588610600323</v>
      </c>
      <c r="P146" s="1">
        <f t="shared" si="141"/>
        <v>2.2220584031839747</v>
      </c>
      <c r="Q146" s="1">
        <f t="shared" si="141"/>
        <v>2.222058854958497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0.77377446870742839</v>
      </c>
      <c r="G147" s="1">
        <f t="shared" si="144"/>
        <v>0.71146228512125165</v>
      </c>
      <c r="H147" s="1">
        <f t="shared" si="144"/>
        <v>0.71906942070099611</v>
      </c>
      <c r="I147" s="1">
        <f t="shared" si="144"/>
        <v>0.70658797163368292</v>
      </c>
      <c r="J147" s="1">
        <f t="shared" si="144"/>
        <v>0.70130668618807723</v>
      </c>
      <c r="K147" s="1">
        <f t="shared" si="144"/>
        <v>0.53831607033308515</v>
      </c>
      <c r="L147" s="1">
        <f t="shared" ref="L147:O147" si="145">L133-L140</f>
        <v>0.34174124051947874</v>
      </c>
      <c r="M147" s="1">
        <f t="shared" si="145"/>
        <v>0.35217797061213324</v>
      </c>
      <c r="N147" s="1">
        <f t="shared" si="145"/>
        <v>0.35427202965190052</v>
      </c>
      <c r="O147" s="1">
        <f t="shared" si="145"/>
        <v>0.35428049060138445</v>
      </c>
      <c r="P147" s="1">
        <f t="shared" si="141"/>
        <v>0.35428223342832477</v>
      </c>
      <c r="Q147" s="1">
        <f t="shared" si="141"/>
        <v>0.35427371624919046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0.16554054454214487</v>
      </c>
      <c r="L148" s="1">
        <f t="shared" ref="L148:O148" si="147">L134-L141</f>
        <v>0.35315775004164968</v>
      </c>
      <c r="M148" s="1">
        <f t="shared" si="147"/>
        <v>0.35943489110242177</v>
      </c>
      <c r="N148" s="1">
        <f t="shared" si="147"/>
        <v>0.35587613292610315</v>
      </c>
      <c r="O148" s="1">
        <f t="shared" si="147"/>
        <v>0.35587618282222355</v>
      </c>
      <c r="P148" s="1">
        <f t="shared" si="141"/>
        <v>0.35587603184486027</v>
      </c>
      <c r="Q148" s="1">
        <f t="shared" si="141"/>
        <v>0.35587620033330214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0.23004578884735283</v>
      </c>
      <c r="G149" s="1">
        <f t="shared" si="148"/>
        <v>0.23015913060345219</v>
      </c>
      <c r="H149" s="1">
        <f t="shared" si="148"/>
        <v>0.33670675497291769</v>
      </c>
      <c r="I149" s="1">
        <f t="shared" si="148"/>
        <v>0.33294594029395691</v>
      </c>
      <c r="J149" s="1">
        <f t="shared" si="148"/>
        <v>0.32918602487824378</v>
      </c>
      <c r="K149" s="1">
        <f t="shared" si="148"/>
        <v>0.29842210242756184</v>
      </c>
      <c r="L149" s="1">
        <f t="shared" ref="L149:O149" si="149">L135-L142</f>
        <v>1.6003352545948391E-4</v>
      </c>
      <c r="M149" s="1">
        <f t="shared" si="149"/>
        <v>7.0474692840956282E-5</v>
      </c>
      <c r="N149" s="1">
        <f t="shared" si="149"/>
        <v>1.2040531051414868E-4</v>
      </c>
      <c r="O149" s="1">
        <f t="shared" si="149"/>
        <v>8.7625442024645214E-5</v>
      </c>
      <c r="P149" s="1">
        <f t="shared" si="141"/>
        <v>1.1779488373612936E-4</v>
      </c>
      <c r="Q149" s="1">
        <f t="shared" si="141"/>
        <v>6.248699619152189E-5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2.6198334894988292E-2</v>
      </c>
      <c r="L150" s="1">
        <f t="shared" ref="L150:O150" si="154">L136-L143</f>
        <v>0.59568433581605473</v>
      </c>
      <c r="M150" s="1">
        <f t="shared" si="154"/>
        <v>0.59288963083846347</v>
      </c>
      <c r="N150" s="1">
        <f t="shared" si="154"/>
        <v>0.59280801851591447</v>
      </c>
      <c r="O150" s="1">
        <f t="shared" si="154"/>
        <v>0.59285867787380864</v>
      </c>
      <c r="P150" s="1">
        <f t="shared" si="141"/>
        <v>0.59282925828912381</v>
      </c>
      <c r="Q150" s="1">
        <f t="shared" si="141"/>
        <v>0.59290646011015602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0.24899297622209993</v>
      </c>
      <c r="G151" s="1">
        <f t="shared" ref="G151:K151" si="155">SUM(G152:G158)</f>
        <v>0.24898694407568295</v>
      </c>
      <c r="H151" s="1">
        <f t="shared" si="155"/>
        <v>1.1445944163046953</v>
      </c>
      <c r="I151" s="1">
        <f t="shared" si="155"/>
        <v>1.6366866168450231</v>
      </c>
      <c r="J151" s="1">
        <f t="shared" si="155"/>
        <v>1.6367490182127609</v>
      </c>
      <c r="K151" s="1">
        <f t="shared" si="155"/>
        <v>4.0923675581196761</v>
      </c>
      <c r="L151" s="1">
        <f t="shared" ref="L151:O151" si="156">SUM(L152:L158)</f>
        <v>5.214603718210653</v>
      </c>
      <c r="M151" s="1">
        <f t="shared" si="156"/>
        <v>5.8868638499803607</v>
      </c>
      <c r="N151" s="1">
        <f t="shared" si="156"/>
        <v>5.8031854881691034</v>
      </c>
      <c r="O151" s="1">
        <f t="shared" si="156"/>
        <v>5.8868636329701971</v>
      </c>
      <c r="P151" s="1">
        <f>SUM(P152:P158)</f>
        <v>5.8640745560476715</v>
      </c>
      <c r="Q151" s="1">
        <f>SUM(Q152:Q158)</f>
        <v>5.8869283912592705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7.6512985229950828E-2</v>
      </c>
      <c r="G152" s="1">
        <f>'[1]Electricity and CHPs'!C25</f>
        <v>2.3003925073146491E-4</v>
      </c>
      <c r="H152" s="1">
        <f>'[1]Electricity and CHPs'!D25</f>
        <v>1.1450866025307099E-2</v>
      </c>
      <c r="I152" s="1">
        <f>'[1]Electricity and CHPs'!E25</f>
        <v>1.0183862477369386E-3</v>
      </c>
      <c r="J152" s="1">
        <f>'[1]Electricity and CHPs'!F25</f>
        <v>2.647342000118898E-3</v>
      </c>
      <c r="K152" s="1">
        <f>'[1]Electricity and CHPs'!G25</f>
        <v>0.83049106622775559</v>
      </c>
      <c r="L152" s="1">
        <f>'[1]Electricity and CHPs'!H25</f>
        <v>1.2050827482070916</v>
      </c>
      <c r="M152" s="1">
        <f>'[1]Electricity and CHPs'!I25</f>
        <v>1.0298868769141554</v>
      </c>
      <c r="N152" s="1">
        <f>'[1]Electricity and CHPs'!J25</f>
        <v>1.0044726809803053</v>
      </c>
      <c r="O152" s="1">
        <f>'[1]Electricity and CHPs'!K25</f>
        <v>1.008674039237845</v>
      </c>
      <c r="P152" s="1">
        <f>'[1]Electricity and CHPs'!L25</f>
        <v>1.0088058404608149</v>
      </c>
      <c r="Q152" s="1">
        <f>'[1]Electricity and CHPs'!M25</f>
        <v>1.0555796050240491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3.8019818037375287E-4</v>
      </c>
      <c r="L153" s="1">
        <f>'[1]Electricity and CHPs'!H31</f>
        <v>1.9332942502543693E-2</v>
      </c>
      <c r="M153" s="1">
        <f>'[1]Electricity and CHPs'!I31</f>
        <v>0.40273171148189246</v>
      </c>
      <c r="N153" s="1">
        <f>'[1]Electricity and CHPs'!J31</f>
        <v>0.43033718462090598</v>
      </c>
      <c r="O153" s="1">
        <f>'[1]Electricity and CHPs'!K31</f>
        <v>0.43209114299670903</v>
      </c>
      <c r="P153" s="1">
        <f>'[1]Electricity and CHPs'!L31</f>
        <v>0.4321647823303198</v>
      </c>
      <c r="Q153" s="1">
        <f>'[1]Electricity and CHPs'!M31</f>
        <v>0.45191112563844804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0.17247999099214911</v>
      </c>
      <c r="G154" s="1">
        <f>'[1]Electricity and CHPs'!C42</f>
        <v>0.24875690482495147</v>
      </c>
      <c r="H154" s="1">
        <f>'[1]Electricity and CHPs'!D42</f>
        <v>1.1331435502793881</v>
      </c>
      <c r="I154" s="1">
        <f>'[1]Electricity and CHPs'!E42</f>
        <v>1.6335618240562508</v>
      </c>
      <c r="J154" s="1">
        <f>'[1]Electricity and CHPs'!F42</f>
        <v>1.6312058461435335</v>
      </c>
      <c r="K154" s="1">
        <f>'[1]Electricity and CHPs'!G42</f>
        <v>0.63732224588495157</v>
      </c>
      <c r="L154" s="1">
        <f>'[1]Electricity and CHPs'!H42</f>
        <v>0.20531915802105929</v>
      </c>
      <c r="M154" s="1">
        <f>'[1]Electricity and CHPs'!I42</f>
        <v>1.1395849852204E-3</v>
      </c>
      <c r="N154" s="1">
        <f>'[1]Electricity and CHPs'!J42</f>
        <v>1.1156651057094645E-3</v>
      </c>
      <c r="O154" s="1">
        <f>'[1]Electricity and CHPs'!K42</f>
        <v>1.1519620279514227E-3</v>
      </c>
      <c r="P154" s="1">
        <f>'[1]Electricity and CHPs'!L42</f>
        <v>1.0628473323687835E-3</v>
      </c>
      <c r="Q154" s="1">
        <f>'[1]Electricity and CHPs'!M42</f>
        <v>1.3394136571967773E-3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2.4555827228626743</v>
      </c>
      <c r="L155" s="1">
        <f>'[1]Electricity and CHPs'!H43</f>
        <v>3.5778219504132021</v>
      </c>
      <c r="M155" s="1">
        <f>'[1]Electricity and CHPs'!I43</f>
        <v>4.2500748496088665</v>
      </c>
      <c r="N155" s="1">
        <f>'[1]Electricity and CHPs'!J43</f>
        <v>4.1664117512922498</v>
      </c>
      <c r="O155" s="1">
        <f>'[1]Electricity and CHPs'!K43</f>
        <v>4.2500831363039264</v>
      </c>
      <c r="P155" s="1">
        <f>'[1]Electricity and CHPs'!L43</f>
        <v>4.2273030473159992</v>
      </c>
      <c r="Q155" s="1">
        <f>'[1]Electricity and CHPs'!M43</f>
        <v>4.2500908050670976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5.7705316184220349E-4</v>
      </c>
      <c r="J156" s="1">
        <f>'[1]Electricity and CHPs'!F50</f>
        <v>9.2007709281410085E-4</v>
      </c>
      <c r="K156" s="1">
        <f>'[1]Electricity and CHPs'!G50</f>
        <v>3.6609900521648014E-3</v>
      </c>
      <c r="L156" s="1">
        <f>'[1]Electricity and CHPs'!H50</f>
        <v>4.7756727912847598E-3</v>
      </c>
      <c r="M156" s="1">
        <f>'[1]Electricity and CHPs'!I50</f>
        <v>6.2898053222102002E-3</v>
      </c>
      <c r="N156" s="1">
        <f>'[1]Electricity and CHPs'!J50</f>
        <v>3.7126035893842845E-3</v>
      </c>
      <c r="O156" s="1">
        <f>'[1]Electricity and CHPs'!K50</f>
        <v>2.9105881286108169E-3</v>
      </c>
      <c r="P156" s="1">
        <f>'[1]Electricity and CHPs'!L50</f>
        <v>3.2138414291590358E-3</v>
      </c>
      <c r="Q156" s="1">
        <f>'[1]Electricity and CHPs'!M50</f>
        <v>4.1512506510279264E-3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8.769125591313303E-4</v>
      </c>
      <c r="J157" s="1">
        <f>'[1]Electricity and CHPs'!F53</f>
        <v>1.3475413827213794E-3</v>
      </c>
      <c r="K157" s="1">
        <f>'[1]Electricity and CHPs'!G53</f>
        <v>0.15952324282329688</v>
      </c>
      <c r="L157" s="1">
        <f>'[1]Electricity and CHPs'!H53</f>
        <v>0.19784956428882533</v>
      </c>
      <c r="M157" s="1">
        <f>'[1]Electricity and CHPs'!I53</f>
        <v>0.19401058261817572</v>
      </c>
      <c r="N157" s="1">
        <f>'[1]Electricity and CHPs'!J53</f>
        <v>0.19310931615611154</v>
      </c>
      <c r="O157" s="1">
        <f>'[1]Electricity and CHPs'!K53</f>
        <v>0.18976794828093169</v>
      </c>
      <c r="P157" s="1">
        <f>'[1]Electricity and CHPs'!L53</f>
        <v>0.18976368746553096</v>
      </c>
      <c r="Q157" s="1">
        <f>'[1]Electricity and CHPs'!M53</f>
        <v>0.12051295348668739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6.5244082006196355E-4</v>
      </c>
      <c r="J158" s="1">
        <f>'[1]Electricity and CHPs'!F56</f>
        <v>6.2821159357304103E-4</v>
      </c>
      <c r="K158" s="1">
        <f>'[1]Electricity and CHPs'!G56</f>
        <v>5.4070920884598701E-3</v>
      </c>
      <c r="L158" s="1">
        <f>'[1]Electricity and CHPs'!H56</f>
        <v>4.4216819866469389E-3</v>
      </c>
      <c r="M158" s="1">
        <f>'[1]Electricity and CHPs'!I56</f>
        <v>2.7304390498394744E-3</v>
      </c>
      <c r="N158" s="1">
        <f>'[1]Electricity and CHPs'!J56</f>
        <v>4.0262864244377597E-3</v>
      </c>
      <c r="O158" s="1">
        <f>'[1]Electricity and CHPs'!K56</f>
        <v>2.1848159942233531E-3</v>
      </c>
      <c r="P158" s="1">
        <f>'[1]Electricity and CHPs'!L56</f>
        <v>1.7605097134795336E-3</v>
      </c>
      <c r="Q158" s="1">
        <f>'[1]Electricity and CHPs'!M56</f>
        <v>3.3432377347631416E-3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0.54529204338925741</v>
      </c>
      <c r="H159" s="1">
        <f t="shared" si="157"/>
        <v>0.50316464172280617</v>
      </c>
      <c r="I159" s="1">
        <f t="shared" si="157"/>
        <v>0.89091888950174047</v>
      </c>
      <c r="J159" s="1">
        <f t="shared" si="157"/>
        <v>0.94489067506529123</v>
      </c>
      <c r="K159" s="1">
        <f t="shared" si="157"/>
        <v>0.94500915811590602</v>
      </c>
      <c r="L159" s="1">
        <f t="shared" si="157"/>
        <v>1.0535161188839128</v>
      </c>
      <c r="M159" s="1">
        <f t="shared" si="157"/>
        <v>1.0536924764184754</v>
      </c>
      <c r="N159" s="1">
        <f t="shared" si="157"/>
        <v>1.05523827026207</v>
      </c>
      <c r="O159" s="1">
        <f t="shared" si="157"/>
        <v>1.0552426048983117</v>
      </c>
      <c r="P159" s="1">
        <f>P160</f>
        <v>1.0552473817404491</v>
      </c>
      <c r="Q159" s="1">
        <f>Q160</f>
        <v>1.0552747772459101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0.54529204338925741</v>
      </c>
      <c r="H160" s="1">
        <f>'[1]Electricity and CHPs'!D33</f>
        <v>0.50316464172280617</v>
      </c>
      <c r="I160" s="1">
        <f>'[1]Electricity and CHPs'!E33</f>
        <v>0.89091888950174047</v>
      </c>
      <c r="J160" s="1">
        <f>'[1]Electricity and CHPs'!F33</f>
        <v>0.94489067506529123</v>
      </c>
      <c r="K160" s="1">
        <f>'[1]Electricity and CHPs'!G33</f>
        <v>0.94500915811590602</v>
      </c>
      <c r="L160" s="1">
        <f>'[1]Electricity and CHPs'!H33</f>
        <v>1.0535161188839128</v>
      </c>
      <c r="M160" s="1">
        <f>'[1]Electricity and CHPs'!I33</f>
        <v>1.0536924764184754</v>
      </c>
      <c r="N160" s="1">
        <f>'[1]Electricity and CHPs'!J33</f>
        <v>1.05523827026207</v>
      </c>
      <c r="O160" s="1">
        <f>'[1]Electricity and CHPs'!K33</f>
        <v>1.0552426048983117</v>
      </c>
      <c r="P160" s="1">
        <f>'[1]Electricity and CHPs'!L33</f>
        <v>1.0552473817404491</v>
      </c>
      <c r="Q160" s="1">
        <f>'[1]Electricity and CHPs'!M33</f>
        <v>1.0552747772459101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12.821338222337543</v>
      </c>
      <c r="H161" s="1">
        <f t="shared" si="158"/>
        <v>28.800003638135298</v>
      </c>
      <c r="I161" s="1">
        <f t="shared" si="158"/>
        <v>54.642285969066634</v>
      </c>
      <c r="J161" s="1">
        <f t="shared" si="158"/>
        <v>78.99659878882585</v>
      </c>
      <c r="K161" s="1">
        <f t="shared" si="158"/>
        <v>83.709132346377132</v>
      </c>
      <c r="L161" s="1">
        <f t="shared" ref="L161:O161" si="159">SUM(L162:L166)</f>
        <v>90.642425867821743</v>
      </c>
      <c r="M161" s="1">
        <f t="shared" si="159"/>
        <v>97.771060442611116</v>
      </c>
      <c r="N161" s="1">
        <f t="shared" si="159"/>
        <v>101.27878008053187</v>
      </c>
      <c r="O161" s="1">
        <f t="shared" si="159"/>
        <v>104.21381204373628</v>
      </c>
      <c r="P161" s="1">
        <f>SUM(P162:P166)</f>
        <v>106.20435883672636</v>
      </c>
      <c r="Q161" s="1">
        <f>SUM(Q162:Q166)</f>
        <v>108.64149164644544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0.15619049077648858</v>
      </c>
      <c r="I162" s="1">
        <f>'[1]Electricity and CHPs'!E34</f>
        <v>0.53818842833327485</v>
      </c>
      <c r="J162" s="1">
        <f>'[1]Electricity and CHPs'!F34</f>
        <v>2.3208514760449921</v>
      </c>
      <c r="K162" s="1">
        <f>'[1]Electricity and CHPs'!G34</f>
        <v>3.1221368615336744</v>
      </c>
      <c r="L162" s="1">
        <f>'[1]Electricity and CHPs'!H34</f>
        <v>5.9446758011164373</v>
      </c>
      <c r="M162" s="1">
        <f>'[1]Electricity and CHPs'!I34</f>
        <v>8.7528663937928393</v>
      </c>
      <c r="N162" s="1">
        <f>'[1]Electricity and CHPs'!J34</f>
        <v>7.7197603407803479</v>
      </c>
      <c r="O162" s="1">
        <f>'[1]Electricity and CHPs'!K34</f>
        <v>5.8823347816012195</v>
      </c>
      <c r="P162" s="1">
        <f>'[1]Electricity and CHPs'!L34</f>
        <v>2.8569779075159754</v>
      </c>
      <c r="Q162" s="1">
        <f>'[1]Electricity and CHPs'!M34</f>
        <v>2.2244989866574156E-2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4.84862225445326</v>
      </c>
      <c r="H163" s="1">
        <f>'[1]Electricity and CHPs'!D35</f>
        <v>11.927074641548058</v>
      </c>
      <c r="I163" s="1">
        <f>'[1]Electricity and CHPs'!E35</f>
        <v>14.116680319242306</v>
      </c>
      <c r="J163" s="1">
        <f>'[1]Electricity and CHPs'!F35</f>
        <v>19.784681500713642</v>
      </c>
      <c r="K163" s="1">
        <f>'[1]Electricity and CHPs'!G35</f>
        <v>20.793901107696815</v>
      </c>
      <c r="L163" s="1">
        <f>'[1]Electricity and CHPs'!H35</f>
        <v>21.854599921906988</v>
      </c>
      <c r="M163" s="1">
        <f>'[1]Electricity and CHPs'!I35</f>
        <v>22.96940504651122</v>
      </c>
      <c r="N163" s="1">
        <f>'[1]Electricity and CHPs'!J35</f>
        <v>24.141075925591508</v>
      </c>
      <c r="O163" s="1">
        <f>'[1]Electricity and CHPs'!K35</f>
        <v>25.372513957865433</v>
      </c>
      <c r="P163" s="1">
        <f>'[1]Electricity and CHPs'!L35</f>
        <v>26.666767678996358</v>
      </c>
      <c r="Q163" s="1">
        <f>'[1]Electricity and CHPs'!M35</f>
        <v>28.027041843809595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3.3906715667144169</v>
      </c>
      <c r="H164" s="1">
        <f>'[1]Electricity and CHPs'!D36</f>
        <v>4.3183536626104999</v>
      </c>
      <c r="I164" s="1">
        <f>'[1]Electricity and CHPs'!E36</f>
        <v>18.917434764244067</v>
      </c>
      <c r="J164" s="1">
        <f>'[1]Electricity and CHPs'!F36</f>
        <v>19.88245773632487</v>
      </c>
      <c r="K164" s="1">
        <f>'[1]Electricity and CHPs'!G36</f>
        <v>20.89666232590281</v>
      </c>
      <c r="L164" s="1">
        <f>'[1]Electricity and CHPs'!H36</f>
        <v>21.962603190205016</v>
      </c>
      <c r="M164" s="1">
        <f>'[1]Electricity and CHPs'!I36</f>
        <v>23.082919321892746</v>
      </c>
      <c r="N164" s="1">
        <f>'[1]Electricity and CHPs'!J36</f>
        <v>24.260381301192186</v>
      </c>
      <c r="O164" s="1">
        <f>'[1]Electricity and CHPs'!K36</f>
        <v>25.497907913520656</v>
      </c>
      <c r="P164" s="1">
        <f>'[1]Electricity and CHPs'!L36</f>
        <v>26.798562311022604</v>
      </c>
      <c r="Q164" s="1">
        <f>'[1]Electricity and CHPs'!M36</f>
        <v>28.165641870128592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1.2875893284515927</v>
      </c>
      <c r="H165" s="1">
        <f>'[1]Electricity and CHPs'!D37</f>
        <v>5.8105124512319986</v>
      </c>
      <c r="I165" s="1">
        <f>'[1]Electricity and CHPs'!E37</f>
        <v>13.460660832803899</v>
      </c>
      <c r="J165" s="1">
        <f>'[1]Electricity and CHPs'!F37</f>
        <v>14.148536050265104</v>
      </c>
      <c r="K165" s="1">
        <f>'[1]Electricity and CHPs'!G37</f>
        <v>14.870253709693765</v>
      </c>
      <c r="L165" s="1">
        <f>'[1]Electricity and CHPs'!H37</f>
        <v>15.628788945758236</v>
      </c>
      <c r="M165" s="1">
        <f>'[1]Electricity and CHPs'!I37</f>
        <v>16.42601678633126</v>
      </c>
      <c r="N165" s="1">
        <f>'[1]Electricity and CHPs'!J37</f>
        <v>17.263909660411301</v>
      </c>
      <c r="O165" s="1">
        <f>'[1]Electricity and CHPs'!K37</f>
        <v>18.144544749405437</v>
      </c>
      <c r="P165" s="1">
        <f>'[1]Electricity and CHPs'!L37</f>
        <v>19.070101756871978</v>
      </c>
      <c r="Q165" s="1">
        <f>'[1]Electricity and CHPs'!M37</f>
        <v>20.042883288030026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3.2944550727182729</v>
      </c>
      <c r="H166" s="1">
        <f>'[1]Electricity and CHPs'!D38</f>
        <v>6.5878723919682516</v>
      </c>
      <c r="I166" s="1">
        <f>'[1]Electricity and CHPs'!E38</f>
        <v>7.6093216244430826</v>
      </c>
      <c r="J166" s="1">
        <f>'[1]Electricity and CHPs'!F38</f>
        <v>22.86007202547724</v>
      </c>
      <c r="K166" s="1">
        <f>'[1]Electricity and CHPs'!G38</f>
        <v>24.026178341550075</v>
      </c>
      <c r="L166" s="1">
        <f>'[1]Electricity and CHPs'!H38</f>
        <v>25.251758008835075</v>
      </c>
      <c r="M166" s="1">
        <f>'[1]Electricity and CHPs'!I38</f>
        <v>26.539852894083054</v>
      </c>
      <c r="N166" s="1">
        <f>'[1]Electricity and CHPs'!J38</f>
        <v>27.893652852556521</v>
      </c>
      <c r="O166" s="1">
        <f>'[1]Electricity and CHPs'!K38</f>
        <v>29.316510641343537</v>
      </c>
      <c r="P166" s="1">
        <f>'[1]Electricity and CHPs'!L38</f>
        <v>30.811949182319438</v>
      </c>
      <c r="Q166" s="1">
        <f>'[1]Electricity and CHPs'!M38</f>
        <v>32.383679654610653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1.749803407105615E-2</v>
      </c>
      <c r="M167" s="1">
        <f>'[1]Electricity and CHPs'!I32</f>
        <v>1.7502943842556698E-2</v>
      </c>
      <c r="N167" s="1">
        <f>'[1]Electricity and CHPs'!J32</f>
        <v>1.7486124242517973E-2</v>
      </c>
      <c r="O167" s="1">
        <f>'[1]Electricity and CHPs'!K32</f>
        <v>1.5474067496043223E-2</v>
      </c>
      <c r="P167" s="1">
        <f>'[1]Electricity and CHPs'!L32</f>
        <v>1.3891374092107263E-2</v>
      </c>
      <c r="Q167" s="1">
        <f>'[1]Electricity and CHPs'!M32</f>
        <v>1.5131147785556586E-2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1.749803407105615E-2</v>
      </c>
      <c r="M168" s="1">
        <f t="shared" si="164"/>
        <v>1.7502943842556698E-2</v>
      </c>
      <c r="N168" s="1">
        <f t="shared" si="164"/>
        <v>1.7486124242517973E-2</v>
      </c>
      <c r="O168" s="1">
        <f t="shared" si="164"/>
        <v>1.5474067496043223E-2</v>
      </c>
      <c r="P168" s="1">
        <f>P167</f>
        <v>1.3891374092107263E-2</v>
      </c>
      <c r="Q168" s="1">
        <f>Q167</f>
        <v>1.5131147785556586E-2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7.6130912520653658E-3</v>
      </c>
      <c r="J169" s="1">
        <f t="shared" si="165"/>
        <v>0.67976309449631966</v>
      </c>
      <c r="K169" s="1">
        <f t="shared" si="165"/>
        <v>3.4870747306022949</v>
      </c>
      <c r="L169" s="1">
        <f t="shared" ref="L169:O169" si="166">SUM(L170:L172)</f>
        <v>5.1214545002330034</v>
      </c>
      <c r="M169" s="1">
        <f t="shared" si="166"/>
        <v>5.4888861209256312</v>
      </c>
      <c r="N169" s="1">
        <f t="shared" si="166"/>
        <v>5.4722519839516357</v>
      </c>
      <c r="O169" s="1">
        <f t="shared" si="166"/>
        <v>5.4451746735114037</v>
      </c>
      <c r="P169" s="1">
        <f>SUM(P170:P172)</f>
        <v>5.4364763698835894</v>
      </c>
      <c r="Q169" s="1">
        <f>SUM(Q170:Q172)</f>
        <v>5.4526702833642933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0.26526176912096194</v>
      </c>
      <c r="L170" s="1">
        <f>'[1]Electricity and CHPs'!H30</f>
        <v>0.75340435989517673</v>
      </c>
      <c r="M170" s="1">
        <f>'[1]Electricity and CHPs'!I30</f>
        <v>1.1093826170428385</v>
      </c>
      <c r="N170" s="1">
        <f>'[1]Electricity and CHPs'!J30</f>
        <v>1.1093811530172029</v>
      </c>
      <c r="O170" s="1">
        <f>'[1]Electricity and CHPs'!K30</f>
        <v>1.109390818816856</v>
      </c>
      <c r="P170" s="1">
        <f>'[1]Electricity and CHPs'!L30</f>
        <v>1.1094019594333733</v>
      </c>
      <c r="Q170" s="1">
        <f>'[1]Electricity and CHPs'!M30</f>
        <v>1.1094686864352856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6.4146443526671487E-3</v>
      </c>
      <c r="J171" s="1">
        <f>'[1]Electricity and CHPs'!F46</f>
        <v>0.67684150774191332</v>
      </c>
      <c r="K171" s="1">
        <f>'[1]Electricity and CHPs'!G46</f>
        <v>3.2042538020222096</v>
      </c>
      <c r="L171" s="1">
        <f>'[1]Electricity and CHPs'!H46</f>
        <v>4.319119076915336</v>
      </c>
      <c r="M171" s="1">
        <f>'[1]Electricity and CHPs'!I46</f>
        <v>4.3191185986246232</v>
      </c>
      <c r="N171" s="1">
        <f>'[1]Electricity and CHPs'!J46</f>
        <v>4.3191211046942355</v>
      </c>
      <c r="O171" s="1">
        <f>'[1]Electricity and CHPs'!K46</f>
        <v>4.3191142826218778</v>
      </c>
      <c r="P171" s="1">
        <f>'[1]Electricity and CHPs'!L46</f>
        <v>4.3191149356097185</v>
      </c>
      <c r="Q171" s="1">
        <f>'[1]Electricity and CHPs'!M46</f>
        <v>4.3191165439428554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1.1984468993982166E-3</v>
      </c>
      <c r="J172" s="1">
        <f>'[1]Electricity and CHPs'!F57</f>
        <v>2.921586754406342E-3</v>
      </c>
      <c r="K172" s="1">
        <f>'[1]Electricity and CHPs'!G57</f>
        <v>1.7559159459123657E-2</v>
      </c>
      <c r="L172" s="1">
        <f>'[1]Electricity and CHPs'!H57</f>
        <v>4.8931063422491101E-2</v>
      </c>
      <c r="M172" s="1">
        <f>'[1]Electricity and CHPs'!I57</f>
        <v>6.0384905258169877E-2</v>
      </c>
      <c r="N172" s="1">
        <f>'[1]Electricity and CHPs'!J57</f>
        <v>4.3749726240197649E-2</v>
      </c>
      <c r="O172" s="1">
        <f>'[1]Electricity and CHPs'!K57</f>
        <v>1.6669572072669381E-2</v>
      </c>
      <c r="P172" s="1">
        <f>'[1]Electricity and CHPs'!L57</f>
        <v>7.9594748404974089E-3</v>
      </c>
      <c r="Q172" s="1">
        <f>'[1]Electricity and CHPs'!M57</f>
        <v>2.4085052986151601E-2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0.10455467586342708</v>
      </c>
      <c r="G173" s="1">
        <f t="shared" ref="G173:K173" si="168">SUM(G174:G180)</f>
        <v>1.7280102602853138E-2</v>
      </c>
      <c r="H173" s="1">
        <f t="shared" si="168"/>
        <v>9.8967549564703342E-2</v>
      </c>
      <c r="I173" s="1">
        <f t="shared" si="168"/>
        <v>0.23756600168610564</v>
      </c>
      <c r="J173" s="1">
        <f t="shared" si="168"/>
        <v>1.1006804596831683</v>
      </c>
      <c r="K173" s="1">
        <f t="shared" si="168"/>
        <v>1.3457671915067226</v>
      </c>
      <c r="L173" s="1">
        <f t="shared" ref="L173:O173" si="169">SUM(L174:L180)</f>
        <v>2.4423486999835582</v>
      </c>
      <c r="M173" s="1">
        <f t="shared" si="169"/>
        <v>3.4190457243987753</v>
      </c>
      <c r="N173" s="1">
        <f t="shared" si="169"/>
        <v>5.2684458795997111</v>
      </c>
      <c r="O173" s="1">
        <f t="shared" si="169"/>
        <v>4.430234769801344</v>
      </c>
      <c r="P173" s="1">
        <f>SUM(P174:P180)</f>
        <v>4.5968031661799529</v>
      </c>
      <c r="Q173" s="1">
        <f>SUM(Q174:Q180)</f>
        <v>4.7275244419872147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9.4531684625840079E-2</v>
      </c>
      <c r="G174" s="1">
        <f>'[1]Electricity and CHPs'!C70</f>
        <v>8.249023186143626E-3</v>
      </c>
      <c r="H174" s="1">
        <f>'[1]Electricity and CHPs'!D70</f>
        <v>8.9055647403052038E-2</v>
      </c>
      <c r="I174" s="1">
        <f>'[1]Electricity and CHPs'!E70</f>
        <v>4.5342003082064722E-2</v>
      </c>
      <c r="J174" s="1">
        <f>'[1]Electricity and CHPs'!F70</f>
        <v>4.7985199740476783E-2</v>
      </c>
      <c r="K174" s="1">
        <f>'[1]Electricity and CHPs'!G70</f>
        <v>2.975036256041598E-2</v>
      </c>
      <c r="L174" s="1">
        <f>'[1]Electricity and CHPs'!H70</f>
        <v>2.9185392262135925E-2</v>
      </c>
      <c r="M174" s="1">
        <f>'[1]Electricity and CHPs'!I70</f>
        <v>9.4434553202778312E-2</v>
      </c>
      <c r="N174" s="1">
        <f>'[1]Electricity and CHPs'!J70</f>
        <v>9.4488764591140167E-2</v>
      </c>
      <c r="O174" s="1">
        <f>'[1]Electricity and CHPs'!K70</f>
        <v>9.4492911151525152E-2</v>
      </c>
      <c r="P174" s="1">
        <f>'[1]Electricity and CHPs'!L70</f>
        <v>9.449423554618587E-2</v>
      </c>
      <c r="Q174" s="1">
        <f>'[1]Electricity and CHPs'!M70</f>
        <v>9.4503054585194132E-2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2.7237425558441328E-3</v>
      </c>
      <c r="G175" s="1">
        <f>'[1]Electricity and CHPs'!C71</f>
        <v>2.2003603517120915E-3</v>
      </c>
      <c r="H175" s="1">
        <f>'[1]Electricity and CHPs'!D71</f>
        <v>2.6695212255576769E-3</v>
      </c>
      <c r="I175" s="1">
        <f>'[1]Electricity and CHPs'!E71</f>
        <v>2.6526487280032788E-3</v>
      </c>
      <c r="J175" s="1">
        <f>'[1]Electricity and CHPs'!F71</f>
        <v>0.60761808659888428</v>
      </c>
      <c r="K175" s="1">
        <f>'[1]Electricity and CHPs'!G71</f>
        <v>0.847142608356377</v>
      </c>
      <c r="L175" s="1">
        <f>'[1]Electricity and CHPs'!H71</f>
        <v>1.0005763930957607</v>
      </c>
      <c r="M175" s="1">
        <f>'[1]Electricity and CHPs'!I71</f>
        <v>1.2258215392469645</v>
      </c>
      <c r="N175" s="1">
        <f>'[1]Electricity and CHPs'!J71</f>
        <v>2.0232555341714455</v>
      </c>
      <c r="O175" s="1">
        <f>'[1]Electricity and CHPs'!K71</f>
        <v>2.0236396965337975</v>
      </c>
      <c r="P175" s="1">
        <f>'[1]Electricity and CHPs'!L71</f>
        <v>2.0237354182094287</v>
      </c>
      <c r="Q175" s="1">
        <f>'[1]Electricity and CHPs'!M71</f>
        <v>2.0256791481680092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2.4833892764729343E-3</v>
      </c>
      <c r="G176" s="1">
        <f>'[1]Electricity and CHPs'!C72</f>
        <v>2.0155477059225308E-3</v>
      </c>
      <c r="H176" s="1">
        <f>'[1]Electricity and CHPs'!D72</f>
        <v>2.4153046150747338E-3</v>
      </c>
      <c r="I176" s="1">
        <f>'[1]Electricity and CHPs'!E72</f>
        <v>2.5043800191628103E-3</v>
      </c>
      <c r="J176" s="1">
        <f>'[1]Electricity and CHPs'!F72</f>
        <v>2.7426714863101744E-2</v>
      </c>
      <c r="K176" s="1">
        <f>'[1]Electricity and CHPs'!G72</f>
        <v>5.191402762101819E-2</v>
      </c>
      <c r="L176" s="1">
        <f>'[1]Electricity and CHPs'!H72</f>
        <v>0.93300793112221858</v>
      </c>
      <c r="M176" s="1">
        <f>'[1]Electricity and CHPs'!I72</f>
        <v>1.5371299706370871</v>
      </c>
      <c r="N176" s="1">
        <f>'[1]Electricity and CHPs'!J72</f>
        <v>2.494931712069437</v>
      </c>
      <c r="O176" s="1">
        <f>'[1]Electricity and CHPs'!K72</f>
        <v>1.6087925427952705</v>
      </c>
      <c r="P176" s="1">
        <f>'[1]Electricity and CHPs'!L72</f>
        <v>1.7393828749416851</v>
      </c>
      <c r="Q176" s="1">
        <f>'[1]Electricity and CHPs'!M72</f>
        <v>1.8291205604760694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8.0192511372709511E-4</v>
      </c>
      <c r="G177" s="1">
        <f>'[1]Electricity and CHPs'!C73</f>
        <v>8.0193724311113763E-4</v>
      </c>
      <c r="H177" s="1">
        <f>'[1]Electricity and CHPs'!D73</f>
        <v>8.0401425285964493E-4</v>
      </c>
      <c r="I177" s="1">
        <f>'[1]Electricity and CHPs'!E73</f>
        <v>5.3858392430831105E-2</v>
      </c>
      <c r="J177" s="1">
        <f>'[1]Electricity and CHPs'!F73</f>
        <v>0.16342166047997825</v>
      </c>
      <c r="K177" s="1">
        <f>'[1]Electricity and CHPs'!G73</f>
        <v>0.19990558870846833</v>
      </c>
      <c r="L177" s="1">
        <f>'[1]Electricity and CHPs'!H73</f>
        <v>0.29482611224071353</v>
      </c>
      <c r="M177" s="1">
        <f>'[1]Electricity and CHPs'!I73</f>
        <v>0.29560826995995343</v>
      </c>
      <c r="N177" s="1">
        <f>'[1]Electricity and CHPs'!J73</f>
        <v>0.3942503265492161</v>
      </c>
      <c r="O177" s="1">
        <f>'[1]Electricity and CHPs'!K73</f>
        <v>0.40296414246286794</v>
      </c>
      <c r="P177" s="1">
        <f>'[1]Electricity and CHPs'!L73</f>
        <v>0.48065307228395543</v>
      </c>
      <c r="Q177" s="1">
        <f>'[1]Electricity and CHPs'!M73</f>
        <v>0.40673949554561006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1.604644489100904E-3</v>
      </c>
      <c r="G178" s="1">
        <f>'[1]Electricity and CHPs'!C74</f>
        <v>1.6042916892795211E-3</v>
      </c>
      <c r="H178" s="1">
        <f>'[1]Electricity and CHPs'!D74</f>
        <v>1.6085208622758774E-3</v>
      </c>
      <c r="I178" s="1">
        <f>'[1]Electricity and CHPs'!E74</f>
        <v>4.3766638965638927E-2</v>
      </c>
      <c r="J178" s="1">
        <f>'[1]Electricity and CHPs'!F74</f>
        <v>6.5764713129056754E-2</v>
      </c>
      <c r="K178" s="1">
        <f>'[1]Electricity and CHPs'!G74</f>
        <v>4.9262644680367985E-2</v>
      </c>
      <c r="L178" s="1">
        <f>'[1]Electricity and CHPs'!H74</f>
        <v>6.3542570189940778E-2</v>
      </c>
      <c r="M178" s="1">
        <f>'[1]Electricity and CHPs'!I74</f>
        <v>8.9343575255650121E-2</v>
      </c>
      <c r="N178" s="1">
        <f>'[1]Electricity and CHPs'!J74</f>
        <v>7.8766725872598448E-2</v>
      </c>
      <c r="O178" s="1">
        <f>'[1]Electricity and CHPs'!K74</f>
        <v>0.11211951764478853</v>
      </c>
      <c r="P178" s="1">
        <f>'[1]Electricity and CHPs'!L74</f>
        <v>9.6797268222493127E-2</v>
      </c>
      <c r="Q178" s="1">
        <f>'[1]Electricity and CHPs'!M74</f>
        <v>0.13896234209378122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1.6043495851452356E-3</v>
      </c>
      <c r="G179" s="1">
        <f>'[1]Electricity and CHPs'!C75</f>
        <v>1.6039906436619632E-3</v>
      </c>
      <c r="H179" s="1">
        <f>'[1]Electricity and CHPs'!D75</f>
        <v>1.6077770791518603E-3</v>
      </c>
      <c r="I179" s="1">
        <f>'[1]Electricity and CHPs'!E75</f>
        <v>5.4737720662015016E-2</v>
      </c>
      <c r="J179" s="1">
        <f>'[1]Electricity and CHPs'!F75</f>
        <v>0.10304260483324047</v>
      </c>
      <c r="K179" s="1">
        <f>'[1]Electricity and CHPs'!G75</f>
        <v>9.498467305827081E-2</v>
      </c>
      <c r="L179" s="1">
        <f>'[1]Electricity and CHPs'!H75</f>
        <v>7.217279430739354E-2</v>
      </c>
      <c r="M179" s="1">
        <f>'[1]Electricity and CHPs'!I75</f>
        <v>0.10538498143383372</v>
      </c>
      <c r="N179" s="1">
        <f>'[1]Electricity and CHPs'!J75</f>
        <v>0.10785503416620154</v>
      </c>
      <c r="O179" s="1">
        <f>'[1]Electricity and CHPs'!K75</f>
        <v>0.11276075957092876</v>
      </c>
      <c r="P179" s="1">
        <f>'[1]Electricity and CHPs'!L75</f>
        <v>9.6759616284498501E-2</v>
      </c>
      <c r="Q179" s="1">
        <f>'[1]Electricity and CHPs'!M75</f>
        <v>0.13921493172379762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8.0494021729671456E-4</v>
      </c>
      <c r="G180" s="1">
        <f>'[1]Electricity and CHPs'!C76</f>
        <v>8.0495178302226675E-4</v>
      </c>
      <c r="H180" s="1">
        <f>'[1]Electricity and CHPs'!D76</f>
        <v>8.0676412673151272E-4</v>
      </c>
      <c r="I180" s="1">
        <f>'[1]Electricity and CHPs'!E76</f>
        <v>3.470421779838978E-2</v>
      </c>
      <c r="J180" s="1">
        <f>'[1]Electricity and CHPs'!F76</f>
        <v>8.542148003842992E-2</v>
      </c>
      <c r="K180" s="1">
        <f>'[1]Electricity and CHPs'!G76</f>
        <v>7.2807286521804279E-2</v>
      </c>
      <c r="L180" s="1">
        <f>'[1]Electricity and CHPs'!H76</f>
        <v>4.9037506765395249E-2</v>
      </c>
      <c r="M180" s="1">
        <f>'[1]Electricity and CHPs'!I76</f>
        <v>7.1322834662507953E-2</v>
      </c>
      <c r="N180" s="1">
        <f>'[1]Electricity and CHPs'!J76</f>
        <v>7.4897782179672134E-2</v>
      </c>
      <c r="O180" s="1">
        <f>'[1]Electricity and CHPs'!K76</f>
        <v>7.5465199642166428E-2</v>
      </c>
      <c r="P180" s="1">
        <f>'[1]Electricity and CHPs'!L76</f>
        <v>6.4980680691706622E-2</v>
      </c>
      <c r="Q180" s="1">
        <f>'[1]Electricity and CHPs'!M76</f>
        <v>9.3304909394752972E-2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31.012201780712346</v>
      </c>
      <c r="G181" s="3">
        <f t="shared" ref="G181:K181" si="170">SUM(G182,G233)</f>
        <v>36.940407189186701</v>
      </c>
      <c r="H181" s="3">
        <f t="shared" si="170"/>
        <v>38.436979037386074</v>
      </c>
      <c r="I181" s="3">
        <f t="shared" si="170"/>
        <v>34.816336760907539</v>
      </c>
      <c r="J181" s="3">
        <f t="shared" si="170"/>
        <v>34.769237192555636</v>
      </c>
      <c r="K181" s="3">
        <f t="shared" si="170"/>
        <v>38.277241794233461</v>
      </c>
      <c r="L181" s="3">
        <f t="shared" ref="L181:O181" si="171">SUM(L182,L233)</f>
        <v>42.114875620514908</v>
      </c>
      <c r="M181" s="3">
        <f t="shared" si="171"/>
        <v>43.495120428076092</v>
      </c>
      <c r="N181" s="3">
        <f t="shared" si="171"/>
        <v>48.523360466208281</v>
      </c>
      <c r="O181" s="3">
        <f t="shared" si="171"/>
        <v>55.235240258704707</v>
      </c>
      <c r="P181" s="3">
        <f>SUM(P182,P233)</f>
        <v>59.122880650320788</v>
      </c>
      <c r="Q181" s="3">
        <f>SUM(Q182,Q233)</f>
        <v>62.059027092025431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24.508001545629252</v>
      </c>
      <c r="G182" s="1">
        <f t="shared" si="172"/>
        <v>29.273571691602228</v>
      </c>
      <c r="H182" s="1">
        <f t="shared" si="172"/>
        <v>29.085006865139395</v>
      </c>
      <c r="I182" s="1">
        <f t="shared" si="172"/>
        <v>24.077389942189512</v>
      </c>
      <c r="J182" s="1">
        <f t="shared" si="172"/>
        <v>23.975995403172838</v>
      </c>
      <c r="K182" s="1">
        <f t="shared" si="172"/>
        <v>24.14546443089457</v>
      </c>
      <c r="L182" s="1">
        <f t="shared" ref="L182:O182" si="173">L183+L210</f>
        <v>24.409105528461815</v>
      </c>
      <c r="M182" s="1">
        <f t="shared" si="173"/>
        <v>25.535472308857202</v>
      </c>
      <c r="N182" s="1">
        <f t="shared" si="173"/>
        <v>30.461450054086772</v>
      </c>
      <c r="O182" s="1">
        <f t="shared" si="173"/>
        <v>36.382740204825126</v>
      </c>
      <c r="P182" s="1">
        <f>P183+P210</f>
        <v>39.364389409664739</v>
      </c>
      <c r="Q182" s="1">
        <f>Q183+Q210</f>
        <v>42.21821369304061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16.759016873227896</v>
      </c>
      <c r="G183" s="1">
        <f t="shared" si="174"/>
        <v>13.301279870251747</v>
      </c>
      <c r="H183" s="1">
        <f t="shared" si="174"/>
        <v>13.400628757051308</v>
      </c>
      <c r="I183" s="1">
        <f t="shared" si="174"/>
        <v>12.783658348956905</v>
      </c>
      <c r="J183" s="1">
        <f t="shared" si="174"/>
        <v>12.350573977678451</v>
      </c>
      <c r="K183" s="1">
        <f t="shared" si="174"/>
        <v>14.610623999152988</v>
      </c>
      <c r="L183" s="1">
        <f t="shared" ref="L183:O183" si="175">SUM(L185,L189,L190,L198,L199,L207,L209)</f>
        <v>15.081864889127152</v>
      </c>
      <c r="M183" s="1">
        <f t="shared" si="175"/>
        <v>16.277601106296583</v>
      </c>
      <c r="N183" s="1">
        <f t="shared" si="175"/>
        <v>16.29832181214336</v>
      </c>
      <c r="O183" s="1">
        <f t="shared" si="175"/>
        <v>16.11517047641793</v>
      </c>
      <c r="P183" s="1">
        <f>SUM(P185,P189,P190,P198,P199,P207,P209)</f>
        <v>16.309552855569855</v>
      </c>
      <c r="Q183" s="1">
        <f>SUM(Q185,Q189,Q190,Q198,Q199,Q207,Q209)</f>
        <v>16.460079783277166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9.2686771598619652E-3</v>
      </c>
      <c r="G184" s="1">
        <f t="shared" ref="G184:O184" si="176">G185</f>
        <v>1.1184641311070557E-4</v>
      </c>
      <c r="H184" s="1">
        <f t="shared" si="176"/>
        <v>3.6086943079430799E-3</v>
      </c>
      <c r="I184" s="1">
        <f t="shared" si="176"/>
        <v>1.267233481207893E-3</v>
      </c>
      <c r="J184" s="1">
        <f t="shared" si="176"/>
        <v>5.1548095391448984E-4</v>
      </c>
      <c r="K184" s="1">
        <f t="shared" si="176"/>
        <v>3.2018788158946166E-3</v>
      </c>
      <c r="L184" s="1">
        <f t="shared" si="176"/>
        <v>1.9906518063298631E-3</v>
      </c>
      <c r="M184" s="1">
        <f t="shared" si="176"/>
        <v>3.2385503119633197E-5</v>
      </c>
      <c r="N184" s="1">
        <f t="shared" si="176"/>
        <v>5.9108804241791123E-4</v>
      </c>
      <c r="O184" s="1">
        <f t="shared" si="176"/>
        <v>6.0157971282289271E-4</v>
      </c>
      <c r="P184" s="1">
        <f>P185</f>
        <v>6.0407909902998244E-4</v>
      </c>
      <c r="Q184" s="1">
        <f>Q185</f>
        <v>6.4306687608236017E-4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9.2686771598619652E-3</v>
      </c>
      <c r="G185" s="1">
        <f>'[1]Electricity and CHPs'!C$94</f>
        <v>1.1184641311070557E-4</v>
      </c>
      <c r="H185" s="1">
        <f>'[1]Electricity and CHPs'!D$94</f>
        <v>3.6086943079430799E-3</v>
      </c>
      <c r="I185" s="1">
        <f>'[1]Electricity and CHPs'!E$94</f>
        <v>1.267233481207893E-3</v>
      </c>
      <c r="J185" s="1">
        <f>'[1]Electricity and CHPs'!F$94</f>
        <v>5.1548095391448984E-4</v>
      </c>
      <c r="K185" s="1">
        <f>'[1]Electricity and CHPs'!G$94</f>
        <v>3.2018788158946166E-3</v>
      </c>
      <c r="L185" s="1">
        <f>'[1]Electricity and CHPs'!H$94</f>
        <v>1.9906518063298631E-3</v>
      </c>
      <c r="M185" s="1">
        <f>'[1]Electricity and CHPs'!I$94</f>
        <v>3.2385503119633197E-5</v>
      </c>
      <c r="N185" s="1">
        <f>'[1]Electricity and CHPs'!J$94</f>
        <v>5.9108804241791123E-4</v>
      </c>
      <c r="O185" s="1">
        <f>'[1]Electricity and CHPs'!K$94</f>
        <v>6.0157971282289271E-4</v>
      </c>
      <c r="P185" s="1">
        <f>'[1]Electricity and CHPs'!L$94</f>
        <v>6.0407909902998244E-4</v>
      </c>
      <c r="Q185" s="1">
        <f>'[1]Electricity and CHPs'!M$94</f>
        <v>6.4306687608236017E-4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9.2686771598619652E-3</v>
      </c>
      <c r="G186" s="1">
        <f t="shared" ref="G186:K186" si="177">G185-G187</f>
        <v>1.1184641311070557E-4</v>
      </c>
      <c r="H186" s="1">
        <f t="shared" si="177"/>
        <v>3.6086943079430799E-3</v>
      </c>
      <c r="I186" s="1">
        <f t="shared" si="177"/>
        <v>1.267233481207893E-3</v>
      </c>
      <c r="J186" s="1">
        <f t="shared" si="177"/>
        <v>5.1548095391448984E-4</v>
      </c>
      <c r="K186" s="1">
        <f t="shared" si="177"/>
        <v>3.2018788158946166E-3</v>
      </c>
      <c r="L186" s="1">
        <f t="shared" ref="L186:O186" si="178">L185-L187</f>
        <v>1.9906518063298631E-3</v>
      </c>
      <c r="M186" s="1">
        <f t="shared" si="178"/>
        <v>3.2385503119633197E-5</v>
      </c>
      <c r="N186" s="1">
        <f t="shared" si="178"/>
        <v>5.9108804241791123E-4</v>
      </c>
      <c r="O186" s="1">
        <f t="shared" si="178"/>
        <v>6.0157971282289271E-4</v>
      </c>
      <c r="P186" s="1">
        <f>P185-P187</f>
        <v>6.0407909902998244E-4</v>
      </c>
      <c r="Q186" s="1">
        <f>Q185-Q187</f>
        <v>6.4306687608236017E-4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1.8035539795869646</v>
      </c>
      <c r="G188" s="1">
        <f t="shared" ref="G188:K188" si="181">SUM(G189:G190)</f>
        <v>3.7824963112980487E-4</v>
      </c>
      <c r="H188" s="1">
        <f t="shared" si="181"/>
        <v>2.2534681103289411E-3</v>
      </c>
      <c r="I188" s="1">
        <f t="shared" si="181"/>
        <v>0</v>
      </c>
      <c r="J188" s="1">
        <f t="shared" si="181"/>
        <v>0</v>
      </c>
      <c r="K188" s="1">
        <f t="shared" si="181"/>
        <v>0</v>
      </c>
      <c r="L188" s="1">
        <f t="shared" ref="L188:O188" si="182">SUM(L189:L190)</f>
        <v>0</v>
      </c>
      <c r="M188" s="1">
        <f t="shared" si="182"/>
        <v>0</v>
      </c>
      <c r="N188" s="1">
        <f t="shared" si="182"/>
        <v>0</v>
      </c>
      <c r="O188" s="1">
        <f t="shared" si="182"/>
        <v>0</v>
      </c>
      <c r="P188" s="1">
        <f>SUM(P189:P190)</f>
        <v>0</v>
      </c>
      <c r="Q188" s="1">
        <f>SUM(Q189:Q190)</f>
        <v>0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1.8035539795869646</v>
      </c>
      <c r="G189" s="1">
        <f>'[1]Electricity and CHPs'!C$91</f>
        <v>3.7824963112980487E-4</v>
      </c>
      <c r="H189" s="1">
        <f>'[1]Electricity and CHPs'!D$91</f>
        <v>2.2534681103289411E-3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M189" s="1">
        <f>'[1]Electricity and CHPs'!I$91</f>
        <v>0</v>
      </c>
      <c r="N189" s="1">
        <f>'[1]Electricity and CHPs'!J$91</f>
        <v>0</v>
      </c>
      <c r="O189" s="1">
        <f>'[1]Electricity and CHPs'!K$91</f>
        <v>0</v>
      </c>
      <c r="P189" s="1">
        <f>'[1]Electricity and CHPs'!L$91</f>
        <v>0</v>
      </c>
      <c r="Q189" s="1">
        <f>'[1]Electricity and CHPs'!M$91</f>
        <v>0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M190" s="1">
        <f>'[1]Electricity and CHPs'!I$95</f>
        <v>0</v>
      </c>
      <c r="N190" s="1">
        <f>'[1]Electricity and CHPs'!J$95</f>
        <v>0</v>
      </c>
      <c r="O190" s="1">
        <f>'[1]Electricity and CHPs'!K$95</f>
        <v>0</v>
      </c>
      <c r="P190" s="1">
        <f>'[1]Electricity and CHPs'!L$95</f>
        <v>0</v>
      </c>
      <c r="Q190" s="1">
        <f>'[1]Electricity and CHPs'!M$95</f>
        <v>0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1.7566849166942993</v>
      </c>
      <c r="G191" s="1">
        <f t="shared" ref="G191:K191" si="183">SUM(G192:G193)</f>
        <v>3.6170802666161207E-4</v>
      </c>
      <c r="H191" s="1">
        <f t="shared" si="183"/>
        <v>2.1091200751115514E-3</v>
      </c>
      <c r="I191" s="1">
        <f t="shared" si="183"/>
        <v>0</v>
      </c>
      <c r="J191" s="1">
        <f t="shared" si="183"/>
        <v>0</v>
      </c>
      <c r="K191" s="1">
        <f t="shared" si="183"/>
        <v>0</v>
      </c>
      <c r="L191" s="1">
        <f t="shared" ref="L191:O191" si="184">SUM(L192:L193)</f>
        <v>0</v>
      </c>
      <c r="M191" s="1">
        <f t="shared" si="184"/>
        <v>0</v>
      </c>
      <c r="N191" s="1">
        <f t="shared" si="184"/>
        <v>0</v>
      </c>
      <c r="O191" s="1">
        <f t="shared" si="184"/>
        <v>0</v>
      </c>
      <c r="P191" s="1">
        <f>SUM(P192:P193)</f>
        <v>0</v>
      </c>
      <c r="Q191" s="1">
        <f>SUM(Q192:Q193)</f>
        <v>0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1.7566849166942993</v>
      </c>
      <c r="G192" s="1">
        <f t="shared" ref="G192:K192" si="185">G189-G195</f>
        <v>3.6170802666161207E-4</v>
      </c>
      <c r="H192" s="1">
        <f t="shared" si="185"/>
        <v>2.1091200751115514E-3</v>
      </c>
      <c r="I192" s="1">
        <f t="shared" si="185"/>
        <v>0</v>
      </c>
      <c r="J192" s="1">
        <f t="shared" si="185"/>
        <v>0</v>
      </c>
      <c r="K192" s="1">
        <f t="shared" si="185"/>
        <v>0</v>
      </c>
      <c r="L192" s="1">
        <f t="shared" ref="L192:O192" si="186">L189-L195</f>
        <v>0</v>
      </c>
      <c r="M192" s="1">
        <f t="shared" si="186"/>
        <v>0</v>
      </c>
      <c r="N192" s="1">
        <f t="shared" si="186"/>
        <v>0</v>
      </c>
      <c r="O192" s="1">
        <f t="shared" si="186"/>
        <v>0</v>
      </c>
      <c r="P192" s="1">
        <f>P189-P195</f>
        <v>0</v>
      </c>
      <c r="Q192" s="1">
        <f>Q189-Q195</f>
        <v>0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</v>
      </c>
      <c r="L193" s="1">
        <f t="shared" ref="L193:O193" si="188">L190-L196</f>
        <v>0</v>
      </c>
      <c r="M193" s="1">
        <f t="shared" si="188"/>
        <v>0</v>
      </c>
      <c r="N193" s="1">
        <f t="shared" si="188"/>
        <v>0</v>
      </c>
      <c r="O193" s="1">
        <f t="shared" si="188"/>
        <v>0</v>
      </c>
      <c r="P193" s="1">
        <f>P190-P196</f>
        <v>0</v>
      </c>
      <c r="Q193" s="1">
        <f>Q190-Q196</f>
        <v>0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4.6869062892665375E-2</v>
      </c>
      <c r="G194" s="1">
        <f t="shared" ref="G194:K194" si="189">SUM(G195:G196)</f>
        <v>1.6541604468192785E-5</v>
      </c>
      <c r="H194" s="1">
        <f t="shared" si="189"/>
        <v>1.4434803521738978E-4</v>
      </c>
      <c r="I194" s="1">
        <f t="shared" si="189"/>
        <v>0</v>
      </c>
      <c r="J194" s="1">
        <f t="shared" si="189"/>
        <v>0</v>
      </c>
      <c r="K194" s="1">
        <f t="shared" si="189"/>
        <v>0</v>
      </c>
      <c r="L194" s="1">
        <f t="shared" ref="L194:O194" si="190">SUM(L195:L196)</f>
        <v>0</v>
      </c>
      <c r="M194" s="1">
        <f t="shared" si="190"/>
        <v>0</v>
      </c>
      <c r="N194" s="1">
        <f t="shared" si="190"/>
        <v>0</v>
      </c>
      <c r="O194" s="1">
        <f t="shared" si="190"/>
        <v>0</v>
      </c>
      <c r="P194" s="1">
        <f>SUM(P195:P196)</f>
        <v>0</v>
      </c>
      <c r="Q194" s="1">
        <f>SUM(Q195:Q196)</f>
        <v>0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4.6869062892665375E-2</v>
      </c>
      <c r="G195" s="1">
        <f t="shared" si="191"/>
        <v>1.6541604468192785E-5</v>
      </c>
      <c r="H195" s="1">
        <f t="shared" si="191"/>
        <v>1.4434803521738978E-4</v>
      </c>
      <c r="I195" s="1">
        <f t="shared" si="191"/>
        <v>0</v>
      </c>
      <c r="J195" s="1">
        <f t="shared" si="191"/>
        <v>0</v>
      </c>
      <c r="K195" s="1">
        <f t="shared" si="191"/>
        <v>0</v>
      </c>
      <c r="L195" s="1">
        <f t="shared" ref="L195:O195" si="192">L189*IFERROR(L118/L86,0)</f>
        <v>0</v>
      </c>
      <c r="M195" s="1">
        <f t="shared" si="192"/>
        <v>0</v>
      </c>
      <c r="N195" s="1">
        <f t="shared" si="192"/>
        <v>0</v>
      </c>
      <c r="O195" s="1">
        <f t="shared" si="192"/>
        <v>0</v>
      </c>
      <c r="P195" s="1">
        <f>P189*IFERROR(P118/P86,0)</f>
        <v>0</v>
      </c>
      <c r="Q195" s="1">
        <f>Q189*IFERROR(Q118/Q86,0)</f>
        <v>0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0</v>
      </c>
      <c r="L196" s="1">
        <f t="shared" ref="L196:O196" si="193">L190*IFERROR(L119/L87,0)</f>
        <v>0</v>
      </c>
      <c r="M196" s="1">
        <f t="shared" si="193"/>
        <v>0</v>
      </c>
      <c r="N196" s="1">
        <f t="shared" si="193"/>
        <v>0</v>
      </c>
      <c r="O196" s="1">
        <f t="shared" si="193"/>
        <v>0</v>
      </c>
      <c r="P196" s="1">
        <f>P190*IFERROR(P119/P87,0)</f>
        <v>0</v>
      </c>
      <c r="Q196" s="1">
        <f>Q190*IFERROR(Q119/Q87,0)</f>
        <v>0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14.461266026134108</v>
      </c>
      <c r="G197" s="1">
        <f t="shared" ref="G197:K197" si="194">SUM(G198:G199)</f>
        <v>13.051650798598189</v>
      </c>
      <c r="H197" s="1">
        <f t="shared" si="194"/>
        <v>13.178222419947058</v>
      </c>
      <c r="I197" s="1">
        <f t="shared" si="194"/>
        <v>12.779634348920951</v>
      </c>
      <c r="J197" s="1">
        <f t="shared" si="194"/>
        <v>12.342947270141469</v>
      </c>
      <c r="K197" s="1">
        <f t="shared" si="194"/>
        <v>12.113224120694772</v>
      </c>
      <c r="L197" s="1">
        <f t="shared" ref="L197:O197" si="195">SUM(L198:L199)</f>
        <v>10.995378582703696</v>
      </c>
      <c r="M197" s="1">
        <f t="shared" si="195"/>
        <v>10.865296488194279</v>
      </c>
      <c r="N197" s="1">
        <f t="shared" si="195"/>
        <v>10.757723218029863</v>
      </c>
      <c r="O197" s="1">
        <f t="shared" si="195"/>
        <v>10.75771904161156</v>
      </c>
      <c r="P197" s="1">
        <f>SUM(P198:P199)</f>
        <v>10.757716685495348</v>
      </c>
      <c r="Q197" s="1">
        <f>SUM(Q198:Q199)</f>
        <v>10.75772250197582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14.461266026134108</v>
      </c>
      <c r="G198" s="1">
        <f>'[1]Electricity and CHPs'!C$93-G199</f>
        <v>13.051650798598189</v>
      </c>
      <c r="H198" s="1">
        <f>'[1]Electricity and CHPs'!D$93-H199</f>
        <v>13.178222419947058</v>
      </c>
      <c r="I198" s="1">
        <f>'[1]Electricity and CHPs'!E$93-I199</f>
        <v>12.779634348920951</v>
      </c>
      <c r="J198" s="1">
        <f>'[1]Electricity and CHPs'!F$93-J199</f>
        <v>12.342947270141469</v>
      </c>
      <c r="K198" s="1">
        <f>'[1]Electricity and CHPs'!G$93-K199</f>
        <v>9.0067996615233969</v>
      </c>
      <c r="L198" s="1">
        <f>'[1]Electricity and CHPs'!H$93-L199</f>
        <v>4.5528384432302937</v>
      </c>
      <c r="M198" s="1">
        <f>'[1]Electricity and CHPs'!I$93-M199</f>
        <v>4.496110217859373</v>
      </c>
      <c r="N198" s="1">
        <f>'[1]Electricity and CHPs'!J$93-N199</f>
        <v>4.4515981425793187</v>
      </c>
      <c r="O198" s="1">
        <f>'[1]Electricity and CHPs'!K$93-O199</f>
        <v>4.4515930820017626</v>
      </c>
      <c r="P198" s="1">
        <f>'[1]Electricity and CHPs'!L$93-P199</f>
        <v>4.4515934012044278</v>
      </c>
      <c r="Q198" s="1">
        <f>'[1]Electricity and CHPs'!M$93-Q199</f>
        <v>4.451596232069706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3.1064244591713748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6.4425401394734019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6.3691862703349056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6.3061250754505442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6.3061259596097976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6.3061232842909201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6.3061262699061142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7.2306330130670542</v>
      </c>
      <c r="G200" s="1">
        <f t="shared" ref="G200:K200" si="196">SUM(G201:G202)</f>
        <v>6.5258253992990944</v>
      </c>
      <c r="H200" s="1">
        <f t="shared" si="196"/>
        <v>6.5891112099735292</v>
      </c>
      <c r="I200" s="1">
        <f t="shared" si="196"/>
        <v>6.3898171744604735</v>
      </c>
      <c r="J200" s="1">
        <f t="shared" si="196"/>
        <v>6.1714736350707344</v>
      </c>
      <c r="K200" s="1">
        <f t="shared" si="196"/>
        <v>6.0566120603473861</v>
      </c>
      <c r="L200" s="1">
        <f t="shared" ref="L200:O200" si="197">SUM(L201:L202)</f>
        <v>5.4976892913518478</v>
      </c>
      <c r="M200" s="1">
        <f t="shared" si="197"/>
        <v>5.4326482440971393</v>
      </c>
      <c r="N200" s="1">
        <f t="shared" si="197"/>
        <v>5.3788616090149315</v>
      </c>
      <c r="O200" s="1">
        <f t="shared" si="197"/>
        <v>5.378859520805781</v>
      </c>
      <c r="P200" s="1">
        <f>SUM(P201:P202)</f>
        <v>5.378858342747673</v>
      </c>
      <c r="Q200" s="1">
        <f>SUM(Q201:Q202)</f>
        <v>5.378861250987911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7.2306330130670542</v>
      </c>
      <c r="G201" s="1">
        <f t="shared" si="198"/>
        <v>6.5258253992990944</v>
      </c>
      <c r="H201" s="1">
        <f t="shared" si="198"/>
        <v>6.5891112099735292</v>
      </c>
      <c r="I201" s="1">
        <f t="shared" si="198"/>
        <v>6.3898171744604735</v>
      </c>
      <c r="J201" s="1">
        <f t="shared" si="198"/>
        <v>6.1714736350707344</v>
      </c>
      <c r="K201" s="1">
        <f t="shared" si="198"/>
        <v>4.5033998307616985</v>
      </c>
      <c r="L201" s="1">
        <f t="shared" ref="L201:O201" si="199">L198*L140/L133</f>
        <v>2.2764192216151469</v>
      </c>
      <c r="M201" s="1">
        <f t="shared" si="199"/>
        <v>2.2480551089296865</v>
      </c>
      <c r="N201" s="1">
        <f t="shared" si="199"/>
        <v>2.2257990712896594</v>
      </c>
      <c r="O201" s="1">
        <f t="shared" si="199"/>
        <v>2.2257965410008818</v>
      </c>
      <c r="P201" s="1">
        <f>P198*P140/P133</f>
        <v>2.2257967006022135</v>
      </c>
      <c r="Q201" s="1">
        <f>Q198*Q140/Q133</f>
        <v>2.225798116034853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1.5532122295856874</v>
      </c>
      <c r="L202" s="1">
        <f t="shared" ref="L202:O202" si="201">L199*IFERROR(L141/L134,0)</f>
        <v>3.2212700697367009</v>
      </c>
      <c r="M202" s="1">
        <f t="shared" si="201"/>
        <v>3.1845931351674528</v>
      </c>
      <c r="N202" s="1">
        <f t="shared" si="201"/>
        <v>3.1530625377252721</v>
      </c>
      <c r="O202" s="1">
        <f t="shared" si="201"/>
        <v>3.1530629798048988</v>
      </c>
      <c r="P202" s="1">
        <f>P199*IFERROR(P141/P134,0)</f>
        <v>3.1530616421454596</v>
      </c>
      <c r="Q202" s="1">
        <f>Q199*IFERROR(Q141/Q134,0)</f>
        <v>3.153063134953058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7.2306330130670542</v>
      </c>
      <c r="G203" s="1">
        <f t="shared" ref="G203:K203" si="202">SUM(G204:G205)</f>
        <v>6.5258253992990944</v>
      </c>
      <c r="H203" s="1">
        <f t="shared" si="202"/>
        <v>6.5891112099735292</v>
      </c>
      <c r="I203" s="1">
        <f t="shared" si="202"/>
        <v>6.389817174460477</v>
      </c>
      <c r="J203" s="1">
        <f t="shared" si="202"/>
        <v>6.1714736350707344</v>
      </c>
      <c r="K203" s="1">
        <f t="shared" si="202"/>
        <v>6.0566120603473861</v>
      </c>
      <c r="L203" s="1">
        <f t="shared" ref="L203:O203" si="203">SUM(L204:L205)</f>
        <v>5.4976892913518478</v>
      </c>
      <c r="M203" s="1">
        <f t="shared" si="203"/>
        <v>5.4326482440971393</v>
      </c>
      <c r="N203" s="1">
        <f t="shared" si="203"/>
        <v>5.3788616090149315</v>
      </c>
      <c r="O203" s="1">
        <f t="shared" si="203"/>
        <v>5.3788595208057792</v>
      </c>
      <c r="P203" s="1">
        <f>SUM(P204:P205)</f>
        <v>5.3788583427476748</v>
      </c>
      <c r="Q203" s="1">
        <f>SUM(Q204:Q205)</f>
        <v>5.3788612509879092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7.2306330130670542</v>
      </c>
      <c r="G204" s="1">
        <f t="shared" si="204"/>
        <v>6.5258253992990944</v>
      </c>
      <c r="H204" s="1">
        <f t="shared" si="204"/>
        <v>6.5891112099735292</v>
      </c>
      <c r="I204" s="1">
        <f t="shared" si="204"/>
        <v>6.389817174460477</v>
      </c>
      <c r="J204" s="1">
        <f t="shared" si="204"/>
        <v>6.1714736350707344</v>
      </c>
      <c r="K204" s="1">
        <f t="shared" si="204"/>
        <v>4.5033998307616985</v>
      </c>
      <c r="L204" s="1">
        <f t="shared" ref="L204:O204" si="205">L198-L201</f>
        <v>2.2764192216151469</v>
      </c>
      <c r="M204" s="1">
        <f t="shared" si="205"/>
        <v>2.2480551089296865</v>
      </c>
      <c r="N204" s="1">
        <f t="shared" si="205"/>
        <v>2.2257990712896594</v>
      </c>
      <c r="O204" s="1">
        <f t="shared" si="205"/>
        <v>2.2257965410008809</v>
      </c>
      <c r="P204" s="1">
        <f>P198-P201</f>
        <v>2.2257967006022144</v>
      </c>
      <c r="Q204" s="1">
        <f>Q198-Q201</f>
        <v>2.225798116034853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1.5532122295856874</v>
      </c>
      <c r="L205" s="1">
        <f t="shared" ref="L205:O205" si="206">L199-L202</f>
        <v>3.2212700697367009</v>
      </c>
      <c r="M205" s="1">
        <f t="shared" si="206"/>
        <v>3.1845931351674528</v>
      </c>
      <c r="N205" s="1">
        <f t="shared" si="206"/>
        <v>3.1530625377252721</v>
      </c>
      <c r="O205" s="1">
        <f t="shared" si="206"/>
        <v>3.1530629798048988</v>
      </c>
      <c r="P205" s="1">
        <f>P199-P202</f>
        <v>3.1530616421454605</v>
      </c>
      <c r="Q205" s="1">
        <f>Q199-Q202</f>
        <v>3.1530631349530562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0.48492819034696055</v>
      </c>
      <c r="G206" s="1">
        <f t="shared" ref="G206:O206" si="207">G207</f>
        <v>0.24913897560931797</v>
      </c>
      <c r="H206" s="1">
        <f t="shared" si="207"/>
        <v>0.21654417468597853</v>
      </c>
      <c r="I206" s="1">
        <f t="shared" si="207"/>
        <v>2.7567665547465845E-3</v>
      </c>
      <c r="J206" s="1">
        <f t="shared" si="207"/>
        <v>7.1112265830665135E-3</v>
      </c>
      <c r="K206" s="1">
        <f t="shared" si="207"/>
        <v>2.1720944228525827</v>
      </c>
      <c r="L206" s="1">
        <f t="shared" si="207"/>
        <v>3.15170930427072</v>
      </c>
      <c r="M206" s="1">
        <f t="shared" si="207"/>
        <v>4.0123370253784616</v>
      </c>
      <c r="N206" s="1">
        <f t="shared" si="207"/>
        <v>4.1400741463112771</v>
      </c>
      <c r="O206" s="1">
        <f t="shared" si="207"/>
        <v>3.9569042980151359</v>
      </c>
      <c r="P206" s="1">
        <f>P207</f>
        <v>4.1512724755000328</v>
      </c>
      <c r="Q206" s="1">
        <f>Q207</f>
        <v>4.3016703958283573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0.48492819034696055</v>
      </c>
      <c r="G207" s="1">
        <f>'[1]Electricity and CHPs'!C$92</f>
        <v>0.24913897560931797</v>
      </c>
      <c r="H207" s="1">
        <f>'[1]Electricity and CHPs'!D$92</f>
        <v>0.21654417468597853</v>
      </c>
      <c r="I207" s="1">
        <f>'[1]Electricity and CHPs'!E$92</f>
        <v>2.7567665547465845E-3</v>
      </c>
      <c r="J207" s="1">
        <f>'[1]Electricity and CHPs'!F$92</f>
        <v>7.1112265830665135E-3</v>
      </c>
      <c r="K207" s="1">
        <f>'[1]Electricity and CHPs'!G$92</f>
        <v>2.1720944228525827</v>
      </c>
      <c r="L207" s="1">
        <f>'[1]Electricity and CHPs'!H$92</f>
        <v>3.15170930427072</v>
      </c>
      <c r="M207" s="1">
        <f>'[1]Electricity and CHPs'!I$92</f>
        <v>4.0123370253784616</v>
      </c>
      <c r="N207" s="1">
        <f>'[1]Electricity and CHPs'!J$92</f>
        <v>4.1400741463112771</v>
      </c>
      <c r="O207" s="1">
        <f>'[1]Electricity and CHPs'!K$92</f>
        <v>3.9569042980151359</v>
      </c>
      <c r="P207" s="1">
        <f>'[1]Electricity and CHPs'!L$92</f>
        <v>4.1512724755000328</v>
      </c>
      <c r="Q207" s="1">
        <f>'[1]Electricity and CHPs'!M$92</f>
        <v>4.3016703958283573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0.32210357678973833</v>
      </c>
      <c r="L208" s="1">
        <f t="shared" si="208"/>
        <v>0.93278635034640622</v>
      </c>
      <c r="M208" s="1">
        <f t="shared" si="208"/>
        <v>1.3999352072207236</v>
      </c>
      <c r="N208" s="1">
        <f t="shared" si="208"/>
        <v>1.399933359759802</v>
      </c>
      <c r="O208" s="1">
        <f t="shared" si="208"/>
        <v>1.3999455570784105</v>
      </c>
      <c r="P208" s="1">
        <f>+P209</f>
        <v>1.3999596154754459</v>
      </c>
      <c r="Q208" s="1">
        <f>+Q209</f>
        <v>1.4000438185969064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0.32210357678973833</v>
      </c>
      <c r="L209" s="1">
        <f>'[1]Electricity and CHPs'!H$96</f>
        <v>0.93278635034640622</v>
      </c>
      <c r="M209" s="1">
        <f>'[1]Electricity and CHPs'!I$96</f>
        <v>1.3999352072207236</v>
      </c>
      <c r="N209" s="1">
        <f>'[1]Electricity and CHPs'!J$96</f>
        <v>1.399933359759802</v>
      </c>
      <c r="O209" s="1">
        <f>'[1]Electricity and CHPs'!K$96</f>
        <v>1.3999455570784105</v>
      </c>
      <c r="P209" s="1">
        <f>'[1]Electricity and CHPs'!L$96</f>
        <v>1.3999596154754459</v>
      </c>
      <c r="Q209" s="1">
        <f>'[1]Electricity and CHPs'!M$96</f>
        <v>1.4000438185969064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7.7489846724013551</v>
      </c>
      <c r="G210" s="1">
        <f t="shared" ref="G210:K210" si="209">SUM(G211,G217,G219,G225,G227,G229,G231)</f>
        <v>15.972291821350479</v>
      </c>
      <c r="H210" s="1">
        <f t="shared" si="209"/>
        <v>15.684378108088087</v>
      </c>
      <c r="I210" s="1">
        <f t="shared" si="209"/>
        <v>11.293731593232607</v>
      </c>
      <c r="J210" s="1">
        <f t="shared" si="209"/>
        <v>11.625421425494388</v>
      </c>
      <c r="K210" s="1">
        <f t="shared" si="209"/>
        <v>9.5348404317415802</v>
      </c>
      <c r="L210" s="1">
        <f t="shared" ref="L210:O210" si="210">SUM(L211,L217,L219,L225,L227,L229,L231)</f>
        <v>9.327240639334665</v>
      </c>
      <c r="M210" s="1">
        <f t="shared" si="210"/>
        <v>9.2578712025606187</v>
      </c>
      <c r="N210" s="1">
        <f t="shared" si="210"/>
        <v>14.163128241943411</v>
      </c>
      <c r="O210" s="1">
        <f t="shared" si="210"/>
        <v>20.267569728407196</v>
      </c>
      <c r="P210" s="1">
        <f>SUM(P211,P217,P219,P225,P227,P229,P231)</f>
        <v>23.054836554094884</v>
      </c>
      <c r="Q210" s="1">
        <f>SUM(Q211,Q217,Q219,Q225,Q227,Q229,Q231)</f>
        <v>25.758133909763444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2.6346868056518162</v>
      </c>
      <c r="G211" s="1">
        <f t="shared" ref="G211:O211" si="211">+G212</f>
        <v>2.4703499647273128</v>
      </c>
      <c r="H211" s="1">
        <f t="shared" si="211"/>
        <v>2.4602759153004721</v>
      </c>
      <c r="I211" s="1">
        <f t="shared" si="211"/>
        <v>0.90177524787138363</v>
      </c>
      <c r="J211" s="1">
        <f t="shared" si="211"/>
        <v>0.90177817803639038</v>
      </c>
      <c r="K211" s="1">
        <f t="shared" si="211"/>
        <v>0.90177927978489791</v>
      </c>
      <c r="L211" s="1">
        <f t="shared" si="211"/>
        <v>0.90177067719635151</v>
      </c>
      <c r="M211" s="1">
        <f t="shared" si="211"/>
        <v>0.90177965994248199</v>
      </c>
      <c r="N211" s="1">
        <f t="shared" si="211"/>
        <v>0.90176350062931421</v>
      </c>
      <c r="O211" s="1">
        <f t="shared" si="211"/>
        <v>2.409582662817642</v>
      </c>
      <c r="P211" s="1">
        <f>+P212</f>
        <v>4.9945774905934597</v>
      </c>
      <c r="Q211" s="1">
        <f>+Q212</f>
        <v>7.4283406658678839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2.6346868056518162</v>
      </c>
      <c r="G212" s="1">
        <f>'[1]Electricity and CHPs'!C$97+G216</f>
        <v>2.4703499647273128</v>
      </c>
      <c r="H212" s="1">
        <f>'[1]Electricity and CHPs'!D$97+H216</f>
        <v>2.4602759153004721</v>
      </c>
      <c r="I212" s="1">
        <f>'[1]Electricity and CHPs'!E$97+I216</f>
        <v>0.90177524787138363</v>
      </c>
      <c r="J212" s="1">
        <f>'[1]Electricity and CHPs'!F$97+J216</f>
        <v>0.90177817803639038</v>
      </c>
      <c r="K212" s="1">
        <f>'[1]Electricity and CHPs'!G$97+K216</f>
        <v>0.90177927978489791</v>
      </c>
      <c r="L212" s="1">
        <f>'[1]Electricity and CHPs'!H$97+L216</f>
        <v>0.90177067719635151</v>
      </c>
      <c r="M212" s="1">
        <f>'[1]Electricity and CHPs'!I$97+M216</f>
        <v>0.90177965994248199</v>
      </c>
      <c r="N212" s="1">
        <f>'[1]Electricity and CHPs'!J$97+N216</f>
        <v>0.90176350062931421</v>
      </c>
      <c r="O212" s="1">
        <f>'[1]Electricity and CHPs'!K$97+O216</f>
        <v>2.409582662817642</v>
      </c>
      <c r="P212" s="1">
        <f>'[1]Electricity and CHPs'!L$97+P216</f>
        <v>4.9945774905934597</v>
      </c>
      <c r="Q212" s="1">
        <f>'[1]Electricity and CHPs'!M$97+Q216</f>
        <v>7.4283406658678839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1.7329064915035135</v>
      </c>
      <c r="G213" s="1">
        <f t="shared" ref="G213:O213" si="212">G214</f>
        <v>1.5685747245174397</v>
      </c>
      <c r="H213" s="1">
        <f t="shared" si="212"/>
        <v>1.5585003512085205</v>
      </c>
      <c r="I213" s="1">
        <f t="shared" si="212"/>
        <v>0</v>
      </c>
      <c r="J213" s="1">
        <f t="shared" si="212"/>
        <v>0</v>
      </c>
      <c r="K213" s="1">
        <f t="shared" si="212"/>
        <v>0</v>
      </c>
      <c r="L213" s="1">
        <f t="shared" si="212"/>
        <v>0</v>
      </c>
      <c r="M213" s="1">
        <f t="shared" si="212"/>
        <v>0</v>
      </c>
      <c r="N213" s="1">
        <f t="shared" si="212"/>
        <v>0</v>
      </c>
      <c r="O213" s="1">
        <f t="shared" si="212"/>
        <v>0</v>
      </c>
      <c r="P213" s="1">
        <f>P214</f>
        <v>0</v>
      </c>
      <c r="Q213" s="1">
        <f>Q214</f>
        <v>0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1.7329064915035135</v>
      </c>
      <c r="G214" s="1">
        <f t="shared" ref="G214:K214" si="213">G212-G216</f>
        <v>1.5685747245174397</v>
      </c>
      <c r="H214" s="1">
        <f t="shared" si="213"/>
        <v>1.5585003512085205</v>
      </c>
      <c r="I214" s="1">
        <f t="shared" si="213"/>
        <v>0</v>
      </c>
      <c r="J214" s="1">
        <f t="shared" si="213"/>
        <v>0</v>
      </c>
      <c r="K214" s="1">
        <f t="shared" si="213"/>
        <v>0</v>
      </c>
      <c r="L214" s="1">
        <f t="shared" ref="L214:O214" si="214">L212-L216</f>
        <v>0</v>
      </c>
      <c r="M214" s="1">
        <f t="shared" si="214"/>
        <v>0</v>
      </c>
      <c r="N214" s="1">
        <f t="shared" si="214"/>
        <v>0</v>
      </c>
      <c r="O214" s="1">
        <f t="shared" si="214"/>
        <v>0</v>
      </c>
      <c r="P214" s="1">
        <f>P212-P216</f>
        <v>0</v>
      </c>
      <c r="Q214" s="1">
        <f>Q212-Q216</f>
        <v>0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0.90178031414830273</v>
      </c>
      <c r="G215" s="1">
        <f t="shared" ref="G215:O215" si="215">G216</f>
        <v>0.90177524020987299</v>
      </c>
      <c r="H215" s="1">
        <f t="shared" si="215"/>
        <v>0.9017755640919517</v>
      </c>
      <c r="I215" s="1">
        <f t="shared" si="215"/>
        <v>0.90177524787138363</v>
      </c>
      <c r="J215" s="1">
        <f t="shared" si="215"/>
        <v>0.90177817803639038</v>
      </c>
      <c r="K215" s="1">
        <f t="shared" si="215"/>
        <v>0.90177927978489791</v>
      </c>
      <c r="L215" s="1">
        <f t="shared" si="215"/>
        <v>0.90177067719635151</v>
      </c>
      <c r="M215" s="1">
        <f t="shared" si="215"/>
        <v>0.90177965994248199</v>
      </c>
      <c r="N215" s="1">
        <f t="shared" si="215"/>
        <v>0.90176350062931421</v>
      </c>
      <c r="O215" s="1">
        <f t="shared" si="215"/>
        <v>2.409582662817642</v>
      </c>
      <c r="P215" s="1">
        <f>P216</f>
        <v>4.9945774905934597</v>
      </c>
      <c r="Q215" s="1">
        <f>Q216</f>
        <v>7.4283406658678839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0.90178031414830273</v>
      </c>
      <c r="G216" s="1">
        <f>'[1]Electricity and CHPs'!C$98</f>
        <v>0.90177524020987299</v>
      </c>
      <c r="H216" s="1">
        <f>'[1]Electricity and CHPs'!D$98</f>
        <v>0.9017755640919517</v>
      </c>
      <c r="I216" s="1">
        <f>'[1]Electricity and CHPs'!E$98</f>
        <v>0.90177524787138363</v>
      </c>
      <c r="J216" s="1">
        <f>'[1]Electricity and CHPs'!F$98</f>
        <v>0.90177817803639038</v>
      </c>
      <c r="K216" s="1">
        <f>'[1]Electricity and CHPs'!G$98</f>
        <v>0.90177927978489791</v>
      </c>
      <c r="L216" s="1">
        <f>'[1]Electricity and CHPs'!H$98</f>
        <v>0.90177067719635151</v>
      </c>
      <c r="M216" s="1">
        <f>'[1]Electricity and CHPs'!I$98</f>
        <v>0.90177965994248199</v>
      </c>
      <c r="N216" s="1">
        <f>'[1]Electricity and CHPs'!J$98</f>
        <v>0.90176350062931421</v>
      </c>
      <c r="O216" s="1">
        <f>'[1]Electricity and CHPs'!K$98</f>
        <v>2.409582662817642</v>
      </c>
      <c r="P216" s="1">
        <f>'[1]Electricity and CHPs'!L$98</f>
        <v>4.9945774905934597</v>
      </c>
      <c r="Q216" s="1">
        <f>'[1]Electricity and CHPs'!M$98</f>
        <v>7.4283406658678839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2.9000537815466902</v>
      </c>
      <c r="G217" s="1">
        <f t="shared" ref="G217:O217" si="216">+G218</f>
        <v>7.6036772749166746</v>
      </c>
      <c r="H217" s="1">
        <f t="shared" si="216"/>
        <v>7.6027726177854351</v>
      </c>
      <c r="I217" s="1">
        <f t="shared" si="216"/>
        <v>2.3004706511018687</v>
      </c>
      <c r="J217" s="1">
        <f t="shared" si="216"/>
        <v>1.7123299307462265</v>
      </c>
      <c r="K217" s="1">
        <f t="shared" si="216"/>
        <v>0</v>
      </c>
      <c r="L217" s="1">
        <f t="shared" si="216"/>
        <v>0</v>
      </c>
      <c r="M217" s="1">
        <f t="shared" si="216"/>
        <v>0</v>
      </c>
      <c r="N217" s="1">
        <f t="shared" si="216"/>
        <v>4.8672927798324643</v>
      </c>
      <c r="O217" s="1">
        <f t="shared" si="216"/>
        <v>9.3356362520469247</v>
      </c>
      <c r="P217" s="1">
        <f>+P218</f>
        <v>9.3355430802375405</v>
      </c>
      <c r="Q217" s="1">
        <f>+Q218</f>
        <v>9.3357340803215276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2.9000537815466902</v>
      </c>
      <c r="G218" s="1">
        <f>'[1]Electricity and CHPs'!C$99</f>
        <v>7.6036772749166746</v>
      </c>
      <c r="H218" s="1">
        <f>'[1]Electricity and CHPs'!D$99</f>
        <v>7.6027726177854351</v>
      </c>
      <c r="I218" s="1">
        <f>'[1]Electricity and CHPs'!E$99</f>
        <v>2.3004706511018687</v>
      </c>
      <c r="J218" s="1">
        <f>'[1]Electricity and CHPs'!F$99</f>
        <v>1.7123299307462265</v>
      </c>
      <c r="K218" s="1">
        <f>'[1]Electricity and CHPs'!G$99</f>
        <v>0</v>
      </c>
      <c r="L218" s="1">
        <f>'[1]Electricity and CHPs'!H$99</f>
        <v>0</v>
      </c>
      <c r="M218" s="1">
        <f>'[1]Electricity and CHPs'!I$99</f>
        <v>0</v>
      </c>
      <c r="N218" s="1">
        <f>'[1]Electricity and CHPs'!J$99</f>
        <v>4.8672927798324643</v>
      </c>
      <c r="O218" s="1">
        <f>'[1]Electricity and CHPs'!K$99</f>
        <v>9.3356362520469247</v>
      </c>
      <c r="P218" s="1">
        <f>'[1]Electricity and CHPs'!L$99</f>
        <v>9.3355430802375405</v>
      </c>
      <c r="Q218" s="1">
        <f>'[1]Electricity and CHPs'!M$99</f>
        <v>9.3357340803215276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0.18407457198038857</v>
      </c>
      <c r="G219" s="1">
        <f t="shared" ref="G219:O219" si="217">+G220</f>
        <v>0.18588285246178377</v>
      </c>
      <c r="H219" s="1">
        <f t="shared" si="217"/>
        <v>5.2682137454729085E-2</v>
      </c>
      <c r="I219" s="1">
        <f t="shared" si="217"/>
        <v>5.3112187474579825E-2</v>
      </c>
      <c r="J219" s="1">
        <f t="shared" si="217"/>
        <v>5.875154122920714E-4</v>
      </c>
      <c r="K219" s="1">
        <f t="shared" si="217"/>
        <v>6.6771437125971015E-5</v>
      </c>
      <c r="L219" s="1">
        <f t="shared" si="217"/>
        <v>3.1262436143801261E-4</v>
      </c>
      <c r="M219" s="1">
        <f t="shared" si="217"/>
        <v>1.253299746393506E-4</v>
      </c>
      <c r="N219" s="1">
        <f t="shared" si="217"/>
        <v>1.5040159916564505E-5</v>
      </c>
      <c r="O219" s="1">
        <f t="shared" si="217"/>
        <v>1.252657333983481E-5</v>
      </c>
      <c r="P219" s="1">
        <f>+P220</f>
        <v>1.3864589275145879E-5</v>
      </c>
      <c r="Q219" s="1">
        <f>+Q220</f>
        <v>1.2209394357287761E-5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0.18407457198038857</v>
      </c>
      <c r="G220" s="1">
        <f>'[1]Electricity and CHPs'!C$100</f>
        <v>0.18588285246178377</v>
      </c>
      <c r="H220" s="1">
        <f>'[1]Electricity and CHPs'!D$100</f>
        <v>5.2682137454729085E-2</v>
      </c>
      <c r="I220" s="1">
        <f>'[1]Electricity and CHPs'!E$100</f>
        <v>5.3112187474579825E-2</v>
      </c>
      <c r="J220" s="1">
        <f>'[1]Electricity and CHPs'!F$100</f>
        <v>5.875154122920714E-4</v>
      </c>
      <c r="K220" s="1">
        <f>'[1]Electricity and CHPs'!G$100</f>
        <v>6.6771437125971015E-5</v>
      </c>
      <c r="L220" s="1">
        <f>'[1]Electricity and CHPs'!H$100</f>
        <v>3.1262436143801261E-4</v>
      </c>
      <c r="M220" s="1">
        <f>'[1]Electricity and CHPs'!I$100</f>
        <v>1.253299746393506E-4</v>
      </c>
      <c r="N220" s="1">
        <f>'[1]Electricity and CHPs'!J$100</f>
        <v>1.5040159916564505E-5</v>
      </c>
      <c r="O220" s="1">
        <f>'[1]Electricity and CHPs'!K$100</f>
        <v>1.252657333983481E-5</v>
      </c>
      <c r="P220" s="1">
        <f>'[1]Electricity and CHPs'!L$100</f>
        <v>1.3864589275145879E-5</v>
      </c>
      <c r="Q220" s="1">
        <f>'[1]Electricity and CHPs'!M$100</f>
        <v>1.2209394357287761E-5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0.18407457198038857</v>
      </c>
      <c r="G221" s="1">
        <f t="shared" ref="G221:O221" si="218">G222</f>
        <v>0.18588285246178377</v>
      </c>
      <c r="H221" s="1">
        <f t="shared" si="218"/>
        <v>5.2682137454729085E-2</v>
      </c>
      <c r="I221" s="1">
        <f t="shared" si="218"/>
        <v>5.3112187474579825E-2</v>
      </c>
      <c r="J221" s="1">
        <f t="shared" si="218"/>
        <v>5.875154122920714E-4</v>
      </c>
      <c r="K221" s="1">
        <f t="shared" si="218"/>
        <v>6.6771437125971015E-5</v>
      </c>
      <c r="L221" s="1">
        <f>L222</f>
        <v>3.1262436143801261E-4</v>
      </c>
      <c r="M221" s="1">
        <f t="shared" si="218"/>
        <v>1.253299746393506E-4</v>
      </c>
      <c r="N221" s="1">
        <f t="shared" si="218"/>
        <v>1.5040159916564505E-5</v>
      </c>
      <c r="O221" s="1">
        <f t="shared" si="218"/>
        <v>1.252657333983481E-5</v>
      </c>
      <c r="P221" s="1">
        <f>P222</f>
        <v>1.3864589275145879E-5</v>
      </c>
      <c r="Q221" s="1">
        <f>Q222</f>
        <v>1.2209394357287761E-5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0.18407457198038857</v>
      </c>
      <c r="G222" s="1">
        <f t="shared" ref="G222:K222" si="219">G220-G224</f>
        <v>0.18588285246178377</v>
      </c>
      <c r="H222" s="1">
        <f t="shared" si="219"/>
        <v>5.2682137454729085E-2</v>
      </c>
      <c r="I222" s="1">
        <f t="shared" si="219"/>
        <v>5.3112187474579825E-2</v>
      </c>
      <c r="J222" s="1">
        <f t="shared" si="219"/>
        <v>5.875154122920714E-4</v>
      </c>
      <c r="K222" s="1">
        <f t="shared" si="219"/>
        <v>6.6771437125971015E-5</v>
      </c>
      <c r="L222" s="1">
        <f>L220-L224</f>
        <v>3.1262436143801261E-4</v>
      </c>
      <c r="M222" s="1">
        <f t="shared" ref="M222:O222" si="220">M220-M224</f>
        <v>1.253299746393506E-4</v>
      </c>
      <c r="N222" s="1">
        <f t="shared" si="220"/>
        <v>1.5040159916564505E-5</v>
      </c>
      <c r="O222" s="1">
        <f t="shared" si="220"/>
        <v>1.252657333983481E-5</v>
      </c>
      <c r="P222" s="1">
        <f>P220-P224</f>
        <v>1.3864589275145879E-5</v>
      </c>
      <c r="Q222" s="1">
        <f>Q220-Q224</f>
        <v>1.2209394357287761E-5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2.0301695132224609</v>
      </c>
      <c r="G225" s="1">
        <f t="shared" ref="G225:O225" si="222">+G226</f>
        <v>1.8322269070006991</v>
      </c>
      <c r="H225" s="1">
        <f t="shared" si="222"/>
        <v>1.5709190803550983</v>
      </c>
      <c r="I225" s="1">
        <f t="shared" si="222"/>
        <v>3.6052542153728182</v>
      </c>
      <c r="J225" s="1">
        <f t="shared" si="222"/>
        <v>3.0216739808029698</v>
      </c>
      <c r="K225" s="1">
        <f t="shared" si="222"/>
        <v>2.3381137872394415</v>
      </c>
      <c r="L225" s="1">
        <f t="shared" si="222"/>
        <v>1.8091911243916827</v>
      </c>
      <c r="M225" s="1">
        <f t="shared" si="222"/>
        <v>1.3999393879425233</v>
      </c>
      <c r="N225" s="1">
        <f t="shared" si="222"/>
        <v>1.0832231385930202</v>
      </c>
      <c r="O225" s="1">
        <f t="shared" si="222"/>
        <v>0.83818115638825474</v>
      </c>
      <c r="P225" s="1">
        <f>+P226</f>
        <v>0.64856822945739812</v>
      </c>
      <c r="Q225" s="1">
        <f>+Q226</f>
        <v>0.50189688243273434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2.0301695132224609</v>
      </c>
      <c r="G226" s="1">
        <f>'[1]Electricity and CHPs'!C$101</f>
        <v>1.8322269070006991</v>
      </c>
      <c r="H226" s="1">
        <f>'[1]Electricity and CHPs'!D$101</f>
        <v>1.5709190803550983</v>
      </c>
      <c r="I226" s="1">
        <f>'[1]Electricity and CHPs'!E$101</f>
        <v>3.6052542153728182</v>
      </c>
      <c r="J226" s="1">
        <f>'[1]Electricity and CHPs'!F$101</f>
        <v>3.0216739808029698</v>
      </c>
      <c r="K226" s="1">
        <f>'[1]Electricity and CHPs'!G$101</f>
        <v>2.3381137872394415</v>
      </c>
      <c r="L226" s="1">
        <f>'[1]Electricity and CHPs'!H$101</f>
        <v>1.8091911243916827</v>
      </c>
      <c r="M226" s="1">
        <f>'[1]Electricity and CHPs'!I$101</f>
        <v>1.3999393879425233</v>
      </c>
      <c r="N226" s="1">
        <f>'[1]Electricity and CHPs'!J$101</f>
        <v>1.0832231385930202</v>
      </c>
      <c r="O226" s="1">
        <f>'[1]Electricity and CHPs'!K$101</f>
        <v>0.83818115638825474</v>
      </c>
      <c r="P226" s="1">
        <f>'[1]Electricity and CHPs'!L$101</f>
        <v>0.64856822945739812</v>
      </c>
      <c r="Q226" s="1">
        <f>'[1]Electricity and CHPs'!M$101</f>
        <v>0.50189688243273434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4.1593036668420375E-5</v>
      </c>
      <c r="J227" s="1">
        <f t="shared" si="223"/>
        <v>6.4374618215923187E-5</v>
      </c>
      <c r="K227" s="1">
        <f t="shared" si="223"/>
        <v>6.4931022096110225E-5</v>
      </c>
      <c r="L227" s="1">
        <f t="shared" si="223"/>
        <v>6.6793794904363167E-5</v>
      </c>
      <c r="M227" s="1">
        <f t="shared" si="223"/>
        <v>7.1694947183004442E-5</v>
      </c>
      <c r="N227" s="1">
        <f t="shared" si="223"/>
        <v>7.2041108979749673E-5</v>
      </c>
      <c r="O227" s="1">
        <f t="shared" si="223"/>
        <v>7.6222771540358135E-5</v>
      </c>
      <c r="P227" s="1">
        <f>+P228</f>
        <v>8.0274827899013963E-5</v>
      </c>
      <c r="Q227" s="1">
        <f>+Q228</f>
        <v>1.7727518892766338E-4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4.1593036668420375E-5</v>
      </c>
      <c r="J228" s="1">
        <f>'[1]Electricity and CHPs'!F$102</f>
        <v>6.4374618215923187E-5</v>
      </c>
      <c r="K228" s="1">
        <f>'[1]Electricity and CHPs'!G$102</f>
        <v>6.4931022096110225E-5</v>
      </c>
      <c r="L228" s="1">
        <f>'[1]Electricity and CHPs'!H$102</f>
        <v>6.6793794904363167E-5</v>
      </c>
      <c r="M228" s="1">
        <f>'[1]Electricity and CHPs'!I$102</f>
        <v>7.1694947183004442E-5</v>
      </c>
      <c r="N228" s="1">
        <f>'[1]Electricity and CHPs'!J$102</f>
        <v>7.2041108979749673E-5</v>
      </c>
      <c r="O228" s="1">
        <f>'[1]Electricity and CHPs'!K$102</f>
        <v>7.6222771540358135E-5</v>
      </c>
      <c r="P228" s="1">
        <f>'[1]Electricity and CHPs'!L$102</f>
        <v>8.0274827899013963E-5</v>
      </c>
      <c r="Q228" s="1">
        <f>'[1]Electricity and CHPs'!M$102</f>
        <v>1.7727518892766338E-4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3.2832428066583634E-4</v>
      </c>
      <c r="L229" s="1">
        <f t="shared" si="224"/>
        <v>3.292209875846411E-4</v>
      </c>
      <c r="M229" s="1">
        <f t="shared" si="224"/>
        <v>3.3227890164166371E-4</v>
      </c>
      <c r="N229" s="1">
        <f t="shared" si="224"/>
        <v>3.3305199770553565E-4</v>
      </c>
      <c r="O229" s="1">
        <f t="shared" si="224"/>
        <v>3.4154996721117722E-4</v>
      </c>
      <c r="P229" s="1">
        <f>+P230</f>
        <v>3.4962143286463947E-4</v>
      </c>
      <c r="Q229" s="1">
        <f>+Q230</f>
        <v>5.9816428608326481E-4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3.2832428066583634E-4</v>
      </c>
      <c r="L230" s="1">
        <f>'[1]Electricity and CHPs'!H$90</f>
        <v>3.292209875846411E-4</v>
      </c>
      <c r="M230" s="1">
        <f>'[1]Electricity and CHPs'!I$90</f>
        <v>3.3227890164166371E-4</v>
      </c>
      <c r="N230" s="1">
        <f>'[1]Electricity and CHPs'!J$90</f>
        <v>3.3305199770553565E-4</v>
      </c>
      <c r="O230" s="1">
        <f>'[1]Electricity and CHPs'!K$90</f>
        <v>3.4154996721117722E-4</v>
      </c>
      <c r="P230" s="1">
        <f>'[1]Electricity and CHPs'!L$90</f>
        <v>3.4962143286463947E-4</v>
      </c>
      <c r="Q230" s="1">
        <f>'[1]Electricity and CHPs'!M$90</f>
        <v>5.9816428608326481E-4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3.880154822244009</v>
      </c>
      <c r="H231" s="1">
        <f t="shared" si="225"/>
        <v>3.9977283571923512</v>
      </c>
      <c r="I231" s="1">
        <f t="shared" si="225"/>
        <v>4.43307769837529</v>
      </c>
      <c r="J231" s="1">
        <f t="shared" si="225"/>
        <v>5.9889874458782941</v>
      </c>
      <c r="K231" s="1">
        <f t="shared" si="225"/>
        <v>6.2944873379773529</v>
      </c>
      <c r="L231" s="1">
        <f t="shared" si="225"/>
        <v>6.6155701986027031</v>
      </c>
      <c r="M231" s="1">
        <f t="shared" si="225"/>
        <v>6.9556228508521487</v>
      </c>
      <c r="N231" s="1">
        <f t="shared" si="225"/>
        <v>7.3104286896220119</v>
      </c>
      <c r="O231" s="1">
        <f t="shared" si="225"/>
        <v>7.6837393578422857</v>
      </c>
      <c r="P231" s="1">
        <f>+P232</f>
        <v>8.0757039929564467</v>
      </c>
      <c r="Q231" s="1">
        <f>+Q232</f>
        <v>8.4913746322719295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3.880154822244009</v>
      </c>
      <c r="H232" s="1">
        <f>'[1]Electricity and CHPs'!D$123</f>
        <v>3.9977283571923512</v>
      </c>
      <c r="I232" s="1">
        <f>'[1]Electricity and CHPs'!E$123</f>
        <v>4.43307769837529</v>
      </c>
      <c r="J232" s="1">
        <f>'[1]Electricity and CHPs'!F$123</f>
        <v>5.9889874458782941</v>
      </c>
      <c r="K232" s="1">
        <f>'[1]Electricity and CHPs'!G$123</f>
        <v>6.2944873379773529</v>
      </c>
      <c r="L232" s="1">
        <f>'[1]Electricity and CHPs'!H$123</f>
        <v>6.6155701986027031</v>
      </c>
      <c r="M232" s="1">
        <f>'[1]Electricity and CHPs'!I$123</f>
        <v>6.9556228508521487</v>
      </c>
      <c r="N232" s="1">
        <f>'[1]Electricity and CHPs'!J$123</f>
        <v>7.3104286896220119</v>
      </c>
      <c r="O232" s="1">
        <f>'[1]Electricity and CHPs'!K$123</f>
        <v>7.6837393578422857</v>
      </c>
      <c r="P232" s="1">
        <f>'[1]Electricity and CHPs'!L$123</f>
        <v>8.0757039929564467</v>
      </c>
      <c r="Q232" s="1">
        <f>'[1]Electricity and CHPs'!M$123</f>
        <v>8.4913746322719295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6.5042002350830916</v>
      </c>
      <c r="G233" s="1">
        <f t="shared" ref="G233:K233" si="226">SUM(G234,G240,G273,G282,G288)</f>
        <v>7.6668354975844712</v>
      </c>
      <c r="H233" s="1">
        <f t="shared" si="226"/>
        <v>9.3519721722466773</v>
      </c>
      <c r="I233" s="1">
        <f t="shared" si="226"/>
        <v>10.738946818718027</v>
      </c>
      <c r="J233" s="1">
        <f t="shared" si="226"/>
        <v>10.793241789382797</v>
      </c>
      <c r="K233" s="1">
        <f t="shared" si="226"/>
        <v>14.131777363338891</v>
      </c>
      <c r="L233" s="1">
        <f t="shared" ref="L233:O233" si="227">SUM(L234,L240,L273,L282,L288)</f>
        <v>17.705770092053097</v>
      </c>
      <c r="M233" s="1">
        <f t="shared" si="227"/>
        <v>17.959648119218887</v>
      </c>
      <c r="N233" s="1">
        <f t="shared" si="227"/>
        <v>18.061910412121509</v>
      </c>
      <c r="O233" s="1">
        <f t="shared" si="227"/>
        <v>18.852500053879581</v>
      </c>
      <c r="P233" s="1">
        <f>SUM(P234,P240,P273,P282,P288)</f>
        <v>19.758491240656049</v>
      </c>
      <c r="Q233" s="1">
        <f>SUM(Q234,Q240,Q273,Q282,Q288)</f>
        <v>19.840813398984825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0.92936296602721824</v>
      </c>
      <c r="G234" s="1">
        <f t="shared" ref="G234:O234" si="228">+G235</f>
        <v>2.0723327525448449</v>
      </c>
      <c r="H234" s="1">
        <f t="shared" si="228"/>
        <v>9.0701643499404974E-2</v>
      </c>
      <c r="I234" s="1">
        <f t="shared" si="228"/>
        <v>1.3163419351669863</v>
      </c>
      <c r="J234" s="1">
        <f t="shared" si="228"/>
        <v>0.84867235250305983</v>
      </c>
      <c r="K234" s="1">
        <f t="shared" si="228"/>
        <v>0</v>
      </c>
      <c r="L234" s="1">
        <f t="shared" si="228"/>
        <v>0</v>
      </c>
      <c r="M234" s="1">
        <f t="shared" si="228"/>
        <v>0</v>
      </c>
      <c r="N234" s="1">
        <f t="shared" si="228"/>
        <v>1.4732091194287618E-2</v>
      </c>
      <c r="O234" s="1">
        <f t="shared" si="228"/>
        <v>1.4569119683003354E-2</v>
      </c>
      <c r="P234" s="1">
        <f>+P235</f>
        <v>0.37827397094558424</v>
      </c>
      <c r="Q234" s="1">
        <f>+Q235</f>
        <v>0.37607612223557768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0.92936296602721824</v>
      </c>
      <c r="G235" s="1">
        <f>'[1]Electricity and CHPs'!C$104</f>
        <v>2.0723327525448449</v>
      </c>
      <c r="H235" s="1">
        <f>'[1]Electricity and CHPs'!D$104</f>
        <v>9.0701643499404974E-2</v>
      </c>
      <c r="I235" s="1">
        <f>'[1]Electricity and CHPs'!E$104</f>
        <v>1.3163419351669863</v>
      </c>
      <c r="J235" s="1">
        <f>'[1]Electricity and CHPs'!F$104</f>
        <v>0.84867235250305983</v>
      </c>
      <c r="K235" s="1">
        <f>'[1]Electricity and CHPs'!G$104</f>
        <v>0</v>
      </c>
      <c r="L235" s="1">
        <f>'[1]Electricity and CHPs'!H$104</f>
        <v>0</v>
      </c>
      <c r="M235" s="1">
        <f>'[1]Electricity and CHPs'!I$104</f>
        <v>0</v>
      </c>
      <c r="N235" s="1">
        <f>'[1]Electricity and CHPs'!J$104</f>
        <v>1.4732091194287618E-2</v>
      </c>
      <c r="O235" s="1">
        <f>'[1]Electricity and CHPs'!K$104</f>
        <v>1.4569119683003354E-2</v>
      </c>
      <c r="P235" s="1">
        <f>'[1]Electricity and CHPs'!L$104</f>
        <v>0.37827397094558424</v>
      </c>
      <c r="Q235" s="1">
        <f>'[1]Electricity and CHPs'!M$104</f>
        <v>0.37607612223557768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0.92936296602721824</v>
      </c>
      <c r="G236" s="1">
        <f t="shared" ref="G236:O236" si="229">G237</f>
        <v>2.0723327525448449</v>
      </c>
      <c r="H236" s="1">
        <f t="shared" si="229"/>
        <v>9.0701643499404974E-2</v>
      </c>
      <c r="I236" s="1">
        <f t="shared" si="229"/>
        <v>1.3163419351669863</v>
      </c>
      <c r="J236" s="1">
        <f t="shared" si="229"/>
        <v>0.84867235250305983</v>
      </c>
      <c r="K236" s="1">
        <f t="shared" si="229"/>
        <v>0</v>
      </c>
      <c r="L236" s="1">
        <f t="shared" si="229"/>
        <v>0</v>
      </c>
      <c r="M236" s="1">
        <f t="shared" si="229"/>
        <v>0</v>
      </c>
      <c r="N236" s="1">
        <f t="shared" si="229"/>
        <v>1.4732091194287618E-2</v>
      </c>
      <c r="O236" s="1">
        <f t="shared" si="229"/>
        <v>1.4569119683003354E-2</v>
      </c>
      <c r="P236" s="1">
        <f>P237</f>
        <v>0.37827397094558424</v>
      </c>
      <c r="Q236" s="1">
        <f>Q237</f>
        <v>0.37607612223557768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0.92936296602721824</v>
      </c>
      <c r="G237" s="1">
        <f t="shared" ref="G237:K237" si="230">G235-G239</f>
        <v>2.0723327525448449</v>
      </c>
      <c r="H237" s="1">
        <f t="shared" si="230"/>
        <v>9.0701643499404974E-2</v>
      </c>
      <c r="I237" s="1">
        <f t="shared" si="230"/>
        <v>1.3163419351669863</v>
      </c>
      <c r="J237" s="1">
        <f t="shared" si="230"/>
        <v>0.84867235250305983</v>
      </c>
      <c r="K237" s="1">
        <f t="shared" si="230"/>
        <v>0</v>
      </c>
      <c r="L237" s="1">
        <f t="shared" ref="L237:O237" si="231">L235-L239</f>
        <v>0</v>
      </c>
      <c r="M237" s="1">
        <f t="shared" si="231"/>
        <v>0</v>
      </c>
      <c r="N237" s="1">
        <f t="shared" si="231"/>
        <v>1.4732091194287618E-2</v>
      </c>
      <c r="O237" s="1">
        <f t="shared" si="231"/>
        <v>1.4569119683003354E-2</v>
      </c>
      <c r="P237" s="1">
        <f>P235-P239</f>
        <v>0.37827397094558424</v>
      </c>
      <c r="Q237" s="1">
        <f>Q235-Q239</f>
        <v>0.37607612223557768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2.9803716946500027</v>
      </c>
      <c r="G240" s="1">
        <f t="shared" ref="G240:K240" si="235">SUM(G241:G250)</f>
        <v>2.869397246156538</v>
      </c>
      <c r="H240" s="1">
        <f t="shared" si="235"/>
        <v>3.3456470094215476</v>
      </c>
      <c r="I240" s="1">
        <f t="shared" si="235"/>
        <v>3.7130300455810645</v>
      </c>
      <c r="J240" s="1">
        <f t="shared" si="235"/>
        <v>4.0862397851874768</v>
      </c>
      <c r="K240" s="1">
        <f t="shared" si="235"/>
        <v>3.5691793648831127</v>
      </c>
      <c r="L240" s="1">
        <f t="shared" ref="L240:O240" si="236">SUM(L241:L250)</f>
        <v>4.2335688929821504</v>
      </c>
      <c r="M240" s="1">
        <f t="shared" si="236"/>
        <v>4.2258079636224259</v>
      </c>
      <c r="N240" s="1">
        <f t="shared" si="236"/>
        <v>4.5067766507503952</v>
      </c>
      <c r="O240" s="1">
        <f t="shared" si="236"/>
        <v>5.1492902610960352</v>
      </c>
      <c r="P240" s="1">
        <f>SUM(P241:P250)</f>
        <v>5.7447547748062586</v>
      </c>
      <c r="Q240" s="1">
        <f>SUM(Q241:Q250)</f>
        <v>5.9508549629761909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0.76961542928427029</v>
      </c>
      <c r="G241" s="1">
        <f>'[1]Electricity and CHPs_IN'!C$39*0.75-G88-G242</f>
        <v>0.47044290792724824</v>
      </c>
      <c r="H241" s="1">
        <f>'[1]Electricity and CHPs_IN'!D$39*0.75-H88-H242</f>
        <v>6.0319469666048071E-2</v>
      </c>
      <c r="I241" s="1">
        <f>'[1]Electricity and CHPs_IN'!E$39*0.75-I88-I242</f>
        <v>0.34964176334239211</v>
      </c>
      <c r="J241" s="1">
        <f>'[1]Electricity and CHPs'!F$103-J242</f>
        <v>0.28225896498411984</v>
      </c>
      <c r="K241" s="1">
        <f>'[1]Electricity and CHPs'!G$103-K242</f>
        <v>0.75032795947761988</v>
      </c>
      <c r="L241" s="1">
        <f>'[1]Electricity and CHPs'!H$103-L242</f>
        <v>0.47362745981466137</v>
      </c>
      <c r="M241" s="1">
        <f>'[1]Electricity and CHPs'!I$103-M242</f>
        <v>0.46858002553211264</v>
      </c>
      <c r="N241" s="1">
        <f>'[1]Electricity and CHPs'!J$103-N242</f>
        <v>0.4680795108132117</v>
      </c>
      <c r="O241" s="1">
        <f>'[1]Electricity and CHPs'!K$103-O242</f>
        <v>0.27598320677197591</v>
      </c>
      <c r="P241" s="1">
        <f>'[1]Electricity and CHPs'!L$103-P242</f>
        <v>0.4685459987811062</v>
      </c>
      <c r="Q241" s="1">
        <f>'[1]Electricity and CHPs'!M$103-Q242</f>
        <v>0.46847345036508709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4.0536847918926332E-3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0.27385111730472589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0.27096824070551695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0.27065139346610539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0.1596077280022678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0.27093869939823617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0.27088901034549046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1.5649979271508538E-4</v>
      </c>
      <c r="J243" s="1">
        <f>'[1]Electricity and CHPs'!F$107</f>
        <v>2.3040639198857108E-4</v>
      </c>
      <c r="K243" s="1">
        <f>'[1]Electricity and CHPs'!G$107</f>
        <v>1.7749098088148312E-3</v>
      </c>
      <c r="L243" s="1">
        <f>'[1]Electricity and CHPs'!H$107</f>
        <v>8.532463533458864E-4</v>
      </c>
      <c r="M243" s="1">
        <f>'[1]Electricity and CHPs'!I$107</f>
        <v>3.6829538224400791E-4</v>
      </c>
      <c r="N243" s="1">
        <f>'[1]Electricity and CHPs'!J$107</f>
        <v>6.5300344436378598E-4</v>
      </c>
      <c r="O243" s="1">
        <f>'[1]Electricity and CHPs'!K$107</f>
        <v>4.6238878741895913E-4</v>
      </c>
      <c r="P243" s="1">
        <f>'[1]Electricity and CHPs'!L$107</f>
        <v>3.8018334414802841E-4</v>
      </c>
      <c r="Q243" s="1">
        <f>'[1]Electricity and CHPs'!M$107</f>
        <v>4.3572077377999766E-4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3.354459060403335E-2</v>
      </c>
      <c r="G244" s="1">
        <f>'[1]Electricity and CHPs'!C$109</f>
        <v>6.3338009185964972E-3</v>
      </c>
      <c r="H244" s="1">
        <f>'[1]Electricity and CHPs'!D$109</f>
        <v>1.8490010048429432E-2</v>
      </c>
      <c r="I244" s="1">
        <f>'[1]Electricity and CHPs'!E$109</f>
        <v>1.2300967486934907E-2</v>
      </c>
      <c r="J244" s="1">
        <f>'[1]Electricity and CHPs'!F$109</f>
        <v>1.1494856506425667E-2</v>
      </c>
      <c r="K244" s="1">
        <f>'[1]Electricity and CHPs'!G$109</f>
        <v>5.7151121787489267E-3</v>
      </c>
      <c r="L244" s="1">
        <f>'[1]Electricity and CHPs'!H$109</f>
        <v>0</v>
      </c>
      <c r="M244" s="1">
        <f>'[1]Electricity and CHPs'!I$109</f>
        <v>0</v>
      </c>
      <c r="N244" s="1">
        <f>'[1]Electricity and CHPs'!J$109</f>
        <v>6.0482109763998716E-3</v>
      </c>
      <c r="O244" s="1">
        <f>'[1]Electricity and CHPs'!K$109</f>
        <v>9.3600285958291805E-3</v>
      </c>
      <c r="P244" s="1">
        <f>'[1]Electricity and CHPs'!L$109</f>
        <v>1.2175989363308121E-2</v>
      </c>
      <c r="Q244" s="1">
        <f>'[1]Electricity and CHPs'!M$109</f>
        <v>1.8193124947512969E-2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6.0304297099919829E-2</v>
      </c>
      <c r="G246" s="1">
        <f>'[1]Electricity and CHPs'!C$112</f>
        <v>6.4069553578748231E-2</v>
      </c>
      <c r="H246" s="1">
        <f>'[1]Electricity and CHPs'!D$112</f>
        <v>0.25707274463926932</v>
      </c>
      <c r="I246" s="1">
        <f>'[1]Electricity and CHPs'!E$112</f>
        <v>0.24993554024851644</v>
      </c>
      <c r="J246" s="1">
        <f>'[1]Electricity and CHPs'!F$112</f>
        <v>0.24746534863126268</v>
      </c>
      <c r="K246" s="1">
        <f>'[1]Electricity and CHPs'!G$112</f>
        <v>0.10492047621380074</v>
      </c>
      <c r="L246" s="1">
        <f>'[1]Electricity and CHPs'!H$112</f>
        <v>0</v>
      </c>
      <c r="M246" s="1">
        <f>'[1]Electricity and CHPs'!I$112</f>
        <v>0</v>
      </c>
      <c r="N246" s="1">
        <f>'[1]Electricity and CHPs'!J$112</f>
        <v>6.5492544413657877E-3</v>
      </c>
      <c r="O246" s="1">
        <f>'[1]Electricity and CHPs'!K$112</f>
        <v>1.7326659013050846E-2</v>
      </c>
      <c r="P246" s="1">
        <f>'[1]Electricity and CHPs'!L$112</f>
        <v>1.2387569697754989E-2</v>
      </c>
      <c r="Q246" s="1">
        <f>'[1]Electricity and CHPs'!M$112</f>
        <v>0.201218322945348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1.4243137146885358</v>
      </c>
      <c r="G248" s="1">
        <f>'[1]Electricity and CHPs'!C$115</f>
        <v>1.5783400802791661</v>
      </c>
      <c r="H248" s="1">
        <f>'[1]Electricity and CHPs'!D$115</f>
        <v>1.4832646506649934</v>
      </c>
      <c r="I248" s="1">
        <f>'[1]Electricity and CHPs'!E$115</f>
        <v>1.3242263593811456</v>
      </c>
      <c r="J248" s="1">
        <f>'[1]Electricity and CHPs'!F$115</f>
        <v>1.7228378671493172</v>
      </c>
      <c r="K248" s="1">
        <f>'[1]Electricity and CHPs'!G$115</f>
        <v>1.4877924898761035</v>
      </c>
      <c r="L248" s="1">
        <f>'[1]Electricity and CHPs'!H$115</f>
        <v>3.485237069509417</v>
      </c>
      <c r="M248" s="1">
        <f>'[1]Electricity and CHPs'!I$115</f>
        <v>3.4858914020025522</v>
      </c>
      <c r="N248" s="1">
        <f>'[1]Electricity and CHPs'!J$115</f>
        <v>3.7516504471332204</v>
      </c>
      <c r="O248" s="1">
        <f>'[1]Electricity and CHPs'!K$115</f>
        <v>4.6835592354393487</v>
      </c>
      <c r="P248" s="1">
        <f>'[1]Electricity and CHPs'!L$115</f>
        <v>4.9779546293359784</v>
      </c>
      <c r="Q248" s="1">
        <f>'[1]Electricity and CHPs'!M$115</f>
        <v>4.9846555408851874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0.69259366297324332</v>
      </c>
      <c r="G249" s="1">
        <f>'[1]Electricity and CHPs'!C$116</f>
        <v>0.75021090345277874</v>
      </c>
      <c r="H249" s="1">
        <f>'[1]Electricity and CHPs'!D$116</f>
        <v>1.5265001344028077</v>
      </c>
      <c r="I249" s="1">
        <f>'[1]Electricity and CHPs'!E$116</f>
        <v>1.7767689153293604</v>
      </c>
      <c r="J249" s="1">
        <f>'[1]Electricity and CHPs'!F$116</f>
        <v>1.8219523415243628</v>
      </c>
      <c r="K249" s="1">
        <f>'[1]Electricity and CHPs'!G$116</f>
        <v>1.2145947325361326</v>
      </c>
      <c r="L249" s="1">
        <f>'[1]Electricity and CHPs'!H$116</f>
        <v>0</v>
      </c>
      <c r="M249" s="1">
        <f>'[1]Electricity and CHPs'!I$116</f>
        <v>0</v>
      </c>
      <c r="N249" s="1">
        <f>'[1]Electricity and CHPs'!J$116</f>
        <v>2.8772174973577362E-3</v>
      </c>
      <c r="O249" s="1">
        <f>'[1]Electricity and CHPs'!K$116</f>
        <v>2.5730676281687124E-3</v>
      </c>
      <c r="P249" s="1">
        <f>'[1]Electricity and CHPs'!L$116</f>
        <v>2.0532555139543404E-3</v>
      </c>
      <c r="Q249" s="1">
        <f>'[1]Electricity and CHPs'!M$116</f>
        <v>6.1151921270750252E-3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M250" s="1">
        <f>'[1]Electricity and CHPs'!I$118</f>
        <v>0</v>
      </c>
      <c r="N250" s="1">
        <f>'[1]Electricity and CHPs'!J$118</f>
        <v>2.6761297837005069E-4</v>
      </c>
      <c r="O250" s="1">
        <f>'[1]Electricity and CHPs'!K$118</f>
        <v>4.1794685797459289E-4</v>
      </c>
      <c r="P250" s="1">
        <f>'[1]Electricity and CHPs'!L$118</f>
        <v>3.1844937177312861E-4</v>
      </c>
      <c r="Q250" s="1">
        <f>'[1]Electricity and CHPs'!M$118</f>
        <v>8.7460058670940817E-4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1.5156206101056724</v>
      </c>
      <c r="G251" s="1">
        <f t="shared" ref="G251:K251" si="237">SUM(G252:G261)</f>
        <v>1.2345966825717301</v>
      </c>
      <c r="H251" s="1">
        <f t="shared" si="237"/>
        <v>1.7430856919531379</v>
      </c>
      <c r="I251" s="1">
        <f t="shared" si="237"/>
        <v>2.346949313803214</v>
      </c>
      <c r="J251" s="1">
        <f t="shared" si="237"/>
        <v>2.316100008588867</v>
      </c>
      <c r="K251" s="1">
        <f t="shared" si="237"/>
        <v>1.908589708111152</v>
      </c>
      <c r="L251" s="1">
        <f t="shared" ref="L251:O251" si="238">SUM(L252:L261)</f>
        <v>0.59241450527973671</v>
      </c>
      <c r="M251" s="1">
        <f t="shared" si="238"/>
        <v>0.3233317903087195</v>
      </c>
      <c r="N251" s="1">
        <f t="shared" si="238"/>
        <v>4.2997602495124312E-3</v>
      </c>
      <c r="O251" s="1">
        <f t="shared" si="238"/>
        <v>6.1620131881431487E-3</v>
      </c>
      <c r="P251" s="1">
        <f>SUM(P252:P261)</f>
        <v>5.4259956367564083E-3</v>
      </c>
      <c r="Q251" s="1">
        <f>SUM(Q252:Q261)</f>
        <v>4.2539666134268489E-2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0.74961538805093231</v>
      </c>
      <c r="G252" s="1">
        <f t="shared" si="239"/>
        <v>0.44986950912562867</v>
      </c>
      <c r="H252" s="1">
        <f t="shared" si="239"/>
        <v>5.6455648877220481E-2</v>
      </c>
      <c r="I252" s="1">
        <f t="shared" si="239"/>
        <v>0.34351566907482478</v>
      </c>
      <c r="J252" s="1">
        <f t="shared" si="239"/>
        <v>0.27660974049080433</v>
      </c>
      <c r="K252" s="1">
        <f t="shared" si="239"/>
        <v>0.6880355777981948</v>
      </c>
      <c r="L252" s="1">
        <f t="shared" ref="L252:O252" si="240">L241-L263</f>
        <v>0.37494567047932659</v>
      </c>
      <c r="M252" s="1">
        <f t="shared" si="240"/>
        <v>0.20476203185196296</v>
      </c>
      <c r="N252" s="1">
        <f t="shared" si="240"/>
        <v>2.6652891457945027E-3</v>
      </c>
      <c r="O252" s="1">
        <f t="shared" si="240"/>
        <v>3.6514899505289966E-3</v>
      </c>
      <c r="P252" s="1">
        <f t="shared" ref="P252:Q261" si="241">P241-P263</f>
        <v>3.3155034724814403E-3</v>
      </c>
      <c r="Q252" s="1">
        <f t="shared" si="241"/>
        <v>2.0625870514568156E-2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3.717147045864273E-3</v>
      </c>
      <c r="L253" s="1">
        <f t="shared" ref="L253:O253" si="242">L242-L264</f>
        <v>0.21679336504161595</v>
      </c>
      <c r="M253" s="1">
        <f t="shared" si="242"/>
        <v>0.11840881922187482</v>
      </c>
      <c r="N253" s="1">
        <f t="shared" si="242"/>
        <v>1.5411147137077696E-3</v>
      </c>
      <c r="O253" s="1">
        <f t="shared" si="242"/>
        <v>2.111744484904754E-3</v>
      </c>
      <c r="P253" s="1">
        <f t="shared" si="241"/>
        <v>1.91720386263311E-3</v>
      </c>
      <c r="Q253" s="1">
        <f t="shared" si="241"/>
        <v>1.1926655922232798E-2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1.5375775047773256E-4</v>
      </c>
      <c r="J254" s="1">
        <f t="shared" si="239"/>
        <v>2.2579496208018353E-4</v>
      </c>
      <c r="K254" s="1">
        <f t="shared" si="239"/>
        <v>1.6275564310542271E-3</v>
      </c>
      <c r="L254" s="1">
        <f t="shared" ref="L254:O254" si="243">L243-L265</f>
        <v>6.754697587941891E-4</v>
      </c>
      <c r="M254" s="1">
        <f t="shared" si="243"/>
        <v>1.6093923488168452E-4</v>
      </c>
      <c r="N254" s="1">
        <f t="shared" si="243"/>
        <v>3.718263568951055E-6</v>
      </c>
      <c r="O254" s="1">
        <f t="shared" si="243"/>
        <v>6.1177925651563904E-6</v>
      </c>
      <c r="P254" s="1">
        <f t="shared" si="241"/>
        <v>2.6902357526933712E-6</v>
      </c>
      <c r="Q254" s="1">
        <f t="shared" si="241"/>
        <v>1.9183841162161716E-5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3.2672865363467384E-2</v>
      </c>
      <c r="G255" s="1">
        <f t="shared" ref="G255:K255" si="244">G244-G266</f>
        <v>6.0568112774889698E-3</v>
      </c>
      <c r="H255" s="1">
        <f t="shared" si="244"/>
        <v>1.7305614933447757E-2</v>
      </c>
      <c r="I255" s="1">
        <f t="shared" si="244"/>
        <v>1.2085441499172827E-2</v>
      </c>
      <c r="J255" s="1">
        <f t="shared" si="244"/>
        <v>1.12647946377906E-2</v>
      </c>
      <c r="K255" s="1">
        <f t="shared" si="244"/>
        <v>5.2406423889956397E-3</v>
      </c>
      <c r="L255" s="1">
        <f t="shared" ref="L255:O255" si="245">L244-L266</f>
        <v>0</v>
      </c>
      <c r="M255" s="1">
        <f t="shared" si="245"/>
        <v>0</v>
      </c>
      <c r="N255" s="1">
        <f t="shared" si="245"/>
        <v>3.4439087151811633E-5</v>
      </c>
      <c r="O255" s="1">
        <f t="shared" si="245"/>
        <v>1.2384105088891588E-4</v>
      </c>
      <c r="P255" s="1">
        <f t="shared" si="241"/>
        <v>8.6159171393977718E-5</v>
      </c>
      <c r="Q255" s="1">
        <f t="shared" si="241"/>
        <v>8.0100385439201699E-4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5.8737165799463052E-2</v>
      </c>
      <c r="G257" s="1">
        <f t="shared" si="248"/>
        <v>6.1267665284534298E-2</v>
      </c>
      <c r="H257" s="1">
        <f t="shared" si="248"/>
        <v>0.24060570637654299</v>
      </c>
      <c r="I257" s="1">
        <f t="shared" si="248"/>
        <v>0.24555640468490128</v>
      </c>
      <c r="J257" s="1">
        <f t="shared" si="248"/>
        <v>0.24251249510962791</v>
      </c>
      <c r="K257" s="1">
        <f t="shared" si="248"/>
        <v>9.6209956676654176E-2</v>
      </c>
      <c r="L257" s="1">
        <f t="shared" ref="L257:O257" si="249">L246-L268</f>
        <v>0</v>
      </c>
      <c r="M257" s="1">
        <f t="shared" si="249"/>
        <v>0</v>
      </c>
      <c r="N257" s="1">
        <f t="shared" si="249"/>
        <v>3.7292076180160671E-5</v>
      </c>
      <c r="O257" s="1">
        <f t="shared" si="249"/>
        <v>2.2924627191056243E-4</v>
      </c>
      <c r="P257" s="1">
        <f t="shared" si="241"/>
        <v>8.7656346346687633E-5</v>
      </c>
      <c r="Q257" s="1">
        <f t="shared" si="241"/>
        <v>8.8592065804261044E-3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0.67459519089180975</v>
      </c>
      <c r="G260" s="1">
        <f t="shared" si="254"/>
        <v>0.71740269688407821</v>
      </c>
      <c r="H260" s="1">
        <f t="shared" si="254"/>
        <v>1.4287187217659267</v>
      </c>
      <c r="I260" s="1">
        <f t="shared" si="254"/>
        <v>1.7456380407938374</v>
      </c>
      <c r="J260" s="1">
        <f t="shared" si="254"/>
        <v>1.7854871833885637</v>
      </c>
      <c r="K260" s="1">
        <f t="shared" si="254"/>
        <v>1.1137588277703889</v>
      </c>
      <c r="L260" s="1">
        <f t="shared" ref="L260:O260" si="255">L249-L271</f>
        <v>0</v>
      </c>
      <c r="M260" s="1">
        <f t="shared" si="255"/>
        <v>0</v>
      </c>
      <c r="N260" s="1">
        <f t="shared" si="255"/>
        <v>1.638314941936796E-5</v>
      </c>
      <c r="O260" s="1">
        <f t="shared" si="255"/>
        <v>3.4043848885531407E-5</v>
      </c>
      <c r="P260" s="1">
        <f t="shared" si="241"/>
        <v>1.4529151468834541E-5</v>
      </c>
      <c r="Q260" s="1">
        <f t="shared" si="241"/>
        <v>2.6923865351699289E-4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0</v>
      </c>
      <c r="J261" s="1">
        <f t="shared" si="256"/>
        <v>0</v>
      </c>
      <c r="K261" s="1">
        <f t="shared" si="256"/>
        <v>0</v>
      </c>
      <c r="L261" s="1">
        <f t="shared" ref="L261:O261" si="257">L250-L272</f>
        <v>0</v>
      </c>
      <c r="M261" s="1">
        <f t="shared" si="257"/>
        <v>0</v>
      </c>
      <c r="N261" s="1">
        <f t="shared" si="257"/>
        <v>1.5238136898670235E-6</v>
      </c>
      <c r="O261" s="1">
        <f t="shared" si="257"/>
        <v>5.5297884592316006E-6</v>
      </c>
      <c r="P261" s="1">
        <f t="shared" si="241"/>
        <v>2.2533966796642346E-6</v>
      </c>
      <c r="Q261" s="1">
        <f t="shared" si="241"/>
        <v>3.8506767970255856E-5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1.4647510845443303</v>
      </c>
      <c r="G262" s="1">
        <f t="shared" ref="G262:K262" si="258">SUM(G263:G272)</f>
        <v>1.6348005635848075</v>
      </c>
      <c r="H262" s="1">
        <f t="shared" si="258"/>
        <v>1.6025613174684099</v>
      </c>
      <c r="I262" s="1">
        <f t="shared" si="258"/>
        <v>1.3660807317778505</v>
      </c>
      <c r="J262" s="1">
        <f t="shared" si="258"/>
        <v>1.77013977659861</v>
      </c>
      <c r="K262" s="1">
        <f t="shared" si="258"/>
        <v>1.6605896567719611</v>
      </c>
      <c r="L262" s="1">
        <f t="shared" ref="L262:O262" si="259">SUM(L263:L272)</f>
        <v>3.6411543877024135</v>
      </c>
      <c r="M262" s="1">
        <f t="shared" si="259"/>
        <v>3.9024761733137066</v>
      </c>
      <c r="N262" s="1">
        <f t="shared" si="259"/>
        <v>4.5024768905008825</v>
      </c>
      <c r="O262" s="1">
        <f t="shared" si="259"/>
        <v>5.1431282479078915</v>
      </c>
      <c r="P262" s="1">
        <f>SUM(P263:P272)</f>
        <v>5.7393287791695027</v>
      </c>
      <c r="Q262" s="1">
        <f>SUM(Q263:Q272)</f>
        <v>5.9083152968419217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2.0000041233337994E-2</v>
      </c>
      <c r="G263" s="1">
        <f t="shared" si="260"/>
        <v>2.0573398801619576E-2</v>
      </c>
      <c r="H263" s="1">
        <f t="shared" si="260"/>
        <v>3.8638207888275875E-3</v>
      </c>
      <c r="I263" s="1">
        <f t="shared" si="260"/>
        <v>6.1260942675673445E-3</v>
      </c>
      <c r="J263" s="1">
        <f t="shared" si="260"/>
        <v>5.64922449331548E-3</v>
      </c>
      <c r="K263" s="1">
        <f t="shared" si="260"/>
        <v>6.2292381679425135E-2</v>
      </c>
      <c r="L263" s="1">
        <f t="shared" ref="L263:O263" si="261">L241*IFERROR(L120/L88,0)</f>
        <v>9.8681789335334766E-2</v>
      </c>
      <c r="M263" s="1">
        <f t="shared" si="261"/>
        <v>0.26381799368014969</v>
      </c>
      <c r="N263" s="1">
        <f t="shared" si="261"/>
        <v>0.46541422166741719</v>
      </c>
      <c r="O263" s="1">
        <f t="shared" si="261"/>
        <v>0.27233171682144691</v>
      </c>
      <c r="P263" s="1">
        <f t="shared" ref="P263:Q272" si="262">P241*IFERROR(P120/P88,0)</f>
        <v>0.46523049530862476</v>
      </c>
      <c r="Q263" s="1">
        <f t="shared" si="262"/>
        <v>0.44784757985051893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3.3653774602836016E-4</v>
      </c>
      <c r="L264" s="1">
        <f t="shared" ref="L264:O264" si="263">L242*IFERROR(L121/L89,0)</f>
        <v>5.7057752263109947E-2</v>
      </c>
      <c r="M264" s="1">
        <f t="shared" si="263"/>
        <v>0.15255942148364213</v>
      </c>
      <c r="N264" s="1">
        <f t="shared" si="263"/>
        <v>0.26911027875239762</v>
      </c>
      <c r="O264" s="1">
        <f t="shared" si="263"/>
        <v>0.15749598351736305</v>
      </c>
      <c r="P264" s="1">
        <f t="shared" si="262"/>
        <v>0.26902149553560306</v>
      </c>
      <c r="Q264" s="1">
        <f t="shared" si="262"/>
        <v>0.25896235442325766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2.742042237352832E-6</v>
      </c>
      <c r="J265" s="1">
        <f t="shared" si="260"/>
        <v>4.6114299083875456E-6</v>
      </c>
      <c r="K265" s="1">
        <f t="shared" si="260"/>
        <v>1.4735337776060407E-4</v>
      </c>
      <c r="L265" s="1">
        <f t="shared" ref="L265:O265" si="264">L243*IFERROR(L122/L90,0)</f>
        <v>1.7777659455169733E-4</v>
      </c>
      <c r="M265" s="1">
        <f t="shared" si="264"/>
        <v>2.0735614736232339E-4</v>
      </c>
      <c r="N265" s="1">
        <f t="shared" si="264"/>
        <v>6.4928518079483493E-4</v>
      </c>
      <c r="O265" s="1">
        <f t="shared" si="264"/>
        <v>4.5627099485380274E-4</v>
      </c>
      <c r="P265" s="1">
        <f t="shared" si="262"/>
        <v>3.7749310839533504E-4</v>
      </c>
      <c r="Q265" s="1">
        <f t="shared" si="262"/>
        <v>4.1653693261783594E-4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8.7172524056596543E-4</v>
      </c>
      <c r="G266" s="1">
        <f t="shared" si="260"/>
        <v>2.7698964110752763E-4</v>
      </c>
      <c r="H266" s="1">
        <f t="shared" si="260"/>
        <v>1.1843951149816743E-3</v>
      </c>
      <c r="I266" s="1">
        <f t="shared" si="260"/>
        <v>2.1552598776207926E-4</v>
      </c>
      <c r="J266" s="1">
        <f t="shared" si="260"/>
        <v>2.3006186863506743E-4</v>
      </c>
      <c r="K266" s="1">
        <f t="shared" si="260"/>
        <v>4.744697897532869E-4</v>
      </c>
      <c r="L266" s="1">
        <f t="shared" ref="L266:O266" si="265">L244*IFERROR(L123/L91,0)</f>
        <v>0</v>
      </c>
      <c r="M266" s="1">
        <f t="shared" si="265"/>
        <v>0</v>
      </c>
      <c r="N266" s="1">
        <f t="shared" si="265"/>
        <v>6.01377188924806E-3</v>
      </c>
      <c r="O266" s="1">
        <f t="shared" si="265"/>
        <v>9.2361875449402647E-3</v>
      </c>
      <c r="P266" s="1">
        <f t="shared" si="262"/>
        <v>1.2089830191914144E-2</v>
      </c>
      <c r="Q266" s="1">
        <f t="shared" si="262"/>
        <v>1.7392121093120952E-2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1.5671313004567797E-3</v>
      </c>
      <c r="G268" s="1">
        <f t="shared" si="260"/>
        <v>2.8018882942139334E-3</v>
      </c>
      <c r="H268" s="1">
        <f t="shared" si="260"/>
        <v>1.646703826272634E-2</v>
      </c>
      <c r="I268" s="1">
        <f t="shared" si="260"/>
        <v>4.3791355636151582E-3</v>
      </c>
      <c r="J268" s="1">
        <f t="shared" si="260"/>
        <v>4.9528535216347711E-3</v>
      </c>
      <c r="K268" s="1">
        <f t="shared" si="260"/>
        <v>8.7105195371465615E-3</v>
      </c>
      <c r="L268" s="1">
        <f t="shared" ref="L268:O268" si="267">L246*IFERROR(L125/L93,0)</f>
        <v>0</v>
      </c>
      <c r="M268" s="1">
        <f t="shared" si="267"/>
        <v>0</v>
      </c>
      <c r="N268" s="1">
        <f t="shared" si="267"/>
        <v>6.511962365185627E-3</v>
      </c>
      <c r="O268" s="1">
        <f t="shared" si="267"/>
        <v>1.7097412741140284E-2</v>
      </c>
      <c r="P268" s="1">
        <f t="shared" si="262"/>
        <v>1.2299913351408301E-2</v>
      </c>
      <c r="Q268" s="1">
        <f t="shared" si="262"/>
        <v>0.19235911636492189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1.4243137146885358</v>
      </c>
      <c r="G270" s="1">
        <f t="shared" si="260"/>
        <v>1.5783400802791661</v>
      </c>
      <c r="H270" s="1">
        <f t="shared" si="260"/>
        <v>1.4832646506649934</v>
      </c>
      <c r="I270" s="1">
        <f t="shared" si="260"/>
        <v>1.3242263593811456</v>
      </c>
      <c r="J270" s="1">
        <f t="shared" si="260"/>
        <v>1.7228378671493172</v>
      </c>
      <c r="K270" s="1">
        <f t="shared" si="260"/>
        <v>1.4877924898761035</v>
      </c>
      <c r="L270" s="1">
        <f t="shared" ref="L270:O270" si="269">L248*IFERROR(L127/L95,0)</f>
        <v>3.485237069509417</v>
      </c>
      <c r="M270" s="1">
        <f t="shared" si="269"/>
        <v>3.4858914020025522</v>
      </c>
      <c r="N270" s="1">
        <f t="shared" si="269"/>
        <v>3.7516504471332204</v>
      </c>
      <c r="O270" s="1">
        <f t="shared" si="269"/>
        <v>4.6835592354393487</v>
      </c>
      <c r="P270" s="1">
        <f t="shared" si="262"/>
        <v>4.9779546293359784</v>
      </c>
      <c r="Q270" s="1">
        <f t="shared" si="262"/>
        <v>4.9846555408851874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1.7998472081433587E-2</v>
      </c>
      <c r="G271" s="1">
        <f t="shared" si="260"/>
        <v>3.2808206568700558E-2</v>
      </c>
      <c r="H271" s="1">
        <f t="shared" si="260"/>
        <v>9.7781412636881032E-2</v>
      </c>
      <c r="I271" s="1">
        <f t="shared" si="260"/>
        <v>3.1130874535523028E-2</v>
      </c>
      <c r="J271" s="1">
        <f t="shared" si="260"/>
        <v>3.6465158135799133E-2</v>
      </c>
      <c r="K271" s="1">
        <f t="shared" si="260"/>
        <v>0.10083590476574367</v>
      </c>
      <c r="L271" s="1">
        <f t="shared" ref="L271:O271" si="270">L249*IFERROR(L128/L96,0)</f>
        <v>0</v>
      </c>
      <c r="M271" s="1">
        <f t="shared" si="270"/>
        <v>0</v>
      </c>
      <c r="N271" s="1">
        <f t="shared" si="270"/>
        <v>2.8608343479383683E-3</v>
      </c>
      <c r="O271" s="1">
        <f t="shared" si="270"/>
        <v>2.539023779283181E-3</v>
      </c>
      <c r="P271" s="1">
        <f t="shared" si="262"/>
        <v>2.0387263624855058E-3</v>
      </c>
      <c r="Q271" s="1">
        <f t="shared" si="262"/>
        <v>5.8459534735580323E-3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0</v>
      </c>
      <c r="J272" s="1">
        <f t="shared" si="260"/>
        <v>0</v>
      </c>
      <c r="K272" s="1">
        <f t="shared" si="260"/>
        <v>0</v>
      </c>
      <c r="L272" s="1">
        <f t="shared" ref="L272:O272" si="271">L250*IFERROR(L129/L97,0)</f>
        <v>0</v>
      </c>
      <c r="M272" s="1">
        <f t="shared" si="271"/>
        <v>0</v>
      </c>
      <c r="N272" s="1">
        <f t="shared" si="271"/>
        <v>2.6608916468018367E-4</v>
      </c>
      <c r="O272" s="1">
        <f t="shared" si="271"/>
        <v>4.1241706951536129E-4</v>
      </c>
      <c r="P272" s="1">
        <f t="shared" si="262"/>
        <v>3.1619597509346438E-4</v>
      </c>
      <c r="Q272" s="1">
        <f t="shared" si="262"/>
        <v>8.3609381873915231E-4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1.9348282210396626</v>
      </c>
      <c r="G273" s="1">
        <f t="shared" ref="G273:K273" si="272">SUM(G274:G275)</f>
        <v>1.8587798418826846</v>
      </c>
      <c r="H273" s="1">
        <f t="shared" si="272"/>
        <v>2.5502931894913932</v>
      </c>
      <c r="I273" s="1">
        <f t="shared" si="272"/>
        <v>2.2433333351697389</v>
      </c>
      <c r="J273" s="1">
        <f t="shared" si="272"/>
        <v>1.9426698471410786</v>
      </c>
      <c r="K273" s="1">
        <f t="shared" si="272"/>
        <v>1.6442151534259073</v>
      </c>
      <c r="L273" s="1">
        <f t="shared" ref="L273:O273" si="273">SUM(L274:L275)</f>
        <v>2.5196131891164266</v>
      </c>
      <c r="M273" s="1">
        <f t="shared" si="273"/>
        <v>2.0114673135141898</v>
      </c>
      <c r="N273" s="1">
        <f t="shared" si="273"/>
        <v>2.0113598413365543</v>
      </c>
      <c r="O273" s="1">
        <f t="shared" si="273"/>
        <v>2.0114204929861068</v>
      </c>
      <c r="P273" s="1">
        <f>SUM(P274:P275)</f>
        <v>2.011423036686574</v>
      </c>
      <c r="Q273" s="1">
        <f>SUM(Q274:Q275)</f>
        <v>2.0114973063232031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1.9348282210396626</v>
      </c>
      <c r="G274" s="1">
        <f>'[1]Electricity and CHPs'!C$106-G275</f>
        <v>1.8587798418826846</v>
      </c>
      <c r="H274" s="1">
        <f>'[1]Electricity and CHPs'!D$106-H275</f>
        <v>2.5502931894913932</v>
      </c>
      <c r="I274" s="1">
        <f>'[1]Electricity and CHPs'!E$106-I275</f>
        <v>2.2433333351697389</v>
      </c>
      <c r="J274" s="1">
        <f>'[1]Electricity and CHPs'!F$106-J275</f>
        <v>1.9426698471410786</v>
      </c>
      <c r="K274" s="1">
        <f>'[1]Electricity and CHPs'!G$106-K275</f>
        <v>1.5115195672078854</v>
      </c>
      <c r="L274" s="1">
        <f>'[1]Electricity and CHPs'!H$106-L275</f>
        <v>6.7672466535872999E-4</v>
      </c>
      <c r="M274" s="1">
        <f>'[1]Electricity and CHPs'!I$106-M275</f>
        <v>2.390675860941549E-4</v>
      </c>
      <c r="N274" s="1">
        <f>'[1]Electricity and CHPs'!J$106-N275</f>
        <v>4.0844458879041312E-4</v>
      </c>
      <c r="O274" s="1">
        <f>'[1]Electricity and CHPs'!K$106-O275</f>
        <v>2.972471686049083E-4</v>
      </c>
      <c r="P274" s="1">
        <f>'[1]Electricity and CHPs'!L$106-P275</f>
        <v>3.9958937561612728E-4</v>
      </c>
      <c r="Q274" s="1">
        <f>'[1]Electricity and CHPs'!M$106-Q275</f>
        <v>2.1197134374872917E-4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0.13269558621802188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2.5189364644510679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2.0112282459280957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2.0109513967477639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2.0111232458175019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2.0110234473109578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2.0112853349794544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1.9348282210396626</v>
      </c>
      <c r="G279" s="1">
        <f t="shared" ref="G279:K279" si="276">SUM(G280:G281)</f>
        <v>1.8587798418826846</v>
      </c>
      <c r="H279" s="1">
        <f t="shared" si="276"/>
        <v>2.5502931894913932</v>
      </c>
      <c r="I279" s="1">
        <f t="shared" si="276"/>
        <v>2.2433333351697389</v>
      </c>
      <c r="J279" s="1">
        <f t="shared" si="276"/>
        <v>1.9426698471410786</v>
      </c>
      <c r="K279" s="1">
        <f t="shared" si="276"/>
        <v>1.6442151534259073</v>
      </c>
      <c r="L279" s="1">
        <f t="shared" ref="L279:O279" si="277">SUM(L280:L281)</f>
        <v>2.5196131891164266</v>
      </c>
      <c r="M279" s="1">
        <f t="shared" si="277"/>
        <v>2.0114673135141898</v>
      </c>
      <c r="N279" s="1">
        <f t="shared" si="277"/>
        <v>2.0113598413365543</v>
      </c>
      <c r="O279" s="1">
        <f t="shared" si="277"/>
        <v>2.0114204929861068</v>
      </c>
      <c r="P279" s="1">
        <f>SUM(P280:P281)</f>
        <v>2.011423036686574</v>
      </c>
      <c r="Q279" s="1">
        <f>SUM(Q280:Q281)</f>
        <v>2.0114973063232031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1.9348282210396626</v>
      </c>
      <c r="G280" s="1">
        <f t="shared" ref="G280:K280" si="278">G274</f>
        <v>1.8587798418826846</v>
      </c>
      <c r="H280" s="1">
        <f t="shared" si="278"/>
        <v>2.5502931894913932</v>
      </c>
      <c r="I280" s="1">
        <f t="shared" si="278"/>
        <v>2.2433333351697389</v>
      </c>
      <c r="J280" s="1">
        <f t="shared" si="278"/>
        <v>1.9426698471410786</v>
      </c>
      <c r="K280" s="1">
        <f t="shared" si="278"/>
        <v>1.5115195672078854</v>
      </c>
      <c r="L280" s="1">
        <f t="shared" ref="L280:O280" si="279">L274</f>
        <v>6.7672466535872999E-4</v>
      </c>
      <c r="M280" s="1">
        <f t="shared" si="279"/>
        <v>2.390675860941549E-4</v>
      </c>
      <c r="N280" s="1">
        <f t="shared" si="279"/>
        <v>4.0844458879041312E-4</v>
      </c>
      <c r="O280" s="1">
        <f t="shared" si="279"/>
        <v>2.972471686049083E-4</v>
      </c>
      <c r="P280" s="1">
        <f>P274</f>
        <v>3.9958937561612728E-4</v>
      </c>
      <c r="Q280" s="1">
        <f>Q274</f>
        <v>2.1197134374872917E-4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0.13269558621802188</v>
      </c>
      <c r="L281" s="1">
        <f t="shared" ref="L281:O281" si="281">L275</f>
        <v>2.5189364644510679</v>
      </c>
      <c r="M281" s="1">
        <f t="shared" si="281"/>
        <v>2.0112282459280957</v>
      </c>
      <c r="N281" s="1">
        <f t="shared" si="281"/>
        <v>2.0109513967477639</v>
      </c>
      <c r="O281" s="1">
        <f t="shared" si="281"/>
        <v>2.0111232458175019</v>
      </c>
      <c r="P281" s="1">
        <f>P275</f>
        <v>2.0110234473109578</v>
      </c>
      <c r="Q281" s="1">
        <f>Q275</f>
        <v>2.0112853349794544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0.65963735336620821</v>
      </c>
      <c r="G282" s="1">
        <f t="shared" ref="G282:K282" si="282">SUM(G283:G287)</f>
        <v>0.86632565700040298</v>
      </c>
      <c r="H282" s="1">
        <f t="shared" si="282"/>
        <v>3.365330329834332</v>
      </c>
      <c r="I282" s="1">
        <f t="shared" si="282"/>
        <v>3.4605447291504077</v>
      </c>
      <c r="J282" s="1">
        <f t="shared" si="282"/>
        <v>3.457627186669646</v>
      </c>
      <c r="K282" s="1">
        <f t="shared" si="282"/>
        <v>6.9847747967496909</v>
      </c>
      <c r="L282" s="1">
        <f t="shared" ref="L282:O282" si="283">SUM(L283:L287)</f>
        <v>8.5478399499703404</v>
      </c>
      <c r="M282" s="1">
        <f t="shared" si="283"/>
        <v>9.5286829441457765</v>
      </c>
      <c r="N282" s="1">
        <f t="shared" si="283"/>
        <v>9.3447531703573912</v>
      </c>
      <c r="O282" s="1">
        <f t="shared" si="283"/>
        <v>9.5082411067624228</v>
      </c>
      <c r="P282" s="1">
        <f>SUM(P283:P287)</f>
        <v>9.4599831568072741</v>
      </c>
      <c r="Q282" s="1">
        <f>SUM(Q283:Q287)</f>
        <v>9.3292134446601676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0.65963735336620821</v>
      </c>
      <c r="G283" s="1">
        <f>'[1]Electricity and CHPs'!C$105-G284</f>
        <v>0.86632565700040298</v>
      </c>
      <c r="H283" s="1">
        <f>'[1]Electricity and CHPs'!D$105-H284</f>
        <v>3.365330329834332</v>
      </c>
      <c r="I283" s="1">
        <f>'[1]Electricity and CHPs'!E$105-I284</f>
        <v>3.4556115508882295</v>
      </c>
      <c r="J283" s="1">
        <f>'[1]Electricity and CHPs'!F$105-J284</f>
        <v>3.4506277514574788</v>
      </c>
      <c r="K283" s="1">
        <f>'[1]Electricity and CHPs'!G$105-K284</f>
        <v>1.3481816739873986</v>
      </c>
      <c r="L283" s="1">
        <f>'[1]Electricity and CHPs'!H$105-L284</f>
        <v>0.43432898812147158</v>
      </c>
      <c r="M283" s="1">
        <f>'[1]Electricity and CHPs'!I$105-M284</f>
        <v>2.4106605456584163E-3</v>
      </c>
      <c r="N283" s="1">
        <f>'[1]Electricity and CHPs'!J$105-N284</f>
        <v>2.3600608005391877E-3</v>
      </c>
      <c r="O283" s="1">
        <f>'[1]Electricity and CHPs'!K$105-O284</f>
        <v>2.4368427514360746E-3</v>
      </c>
      <c r="P283" s="1">
        <f>'[1]Electricity and CHPs'!L$105-P284</f>
        <v>2.2483308953962222E-3</v>
      </c>
      <c r="Q283" s="1">
        <f>'[1]Electricity and CHPs'!M$105-Q284</f>
        <v>2.8333750440694416E-3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5.1945019137479793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7.5684695104894839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8.9905429510956942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8.8135633200413199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8.9905604806429373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8.9423718308607878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8.9905767030265693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1.557794147402038E-3</v>
      </c>
      <c r="J285" s="1">
        <f>'[1]Electricity and CHPs'!F$110</f>
        <v>2.4324921146515114E-3</v>
      </c>
      <c r="K285" s="1">
        <f>'[1]Electricity and CHPs'!G$110</f>
        <v>9.4746987544872749E-3</v>
      </c>
      <c r="L285" s="1">
        <f>'[1]Electricity and CHPs'!H$110</f>
        <v>1.2114286416092074E-2</v>
      </c>
      <c r="M285" s="1">
        <f>'[1]Electricity and CHPs'!I$110</f>
        <v>1.5632156368717752E-2</v>
      </c>
      <c r="N285" s="1">
        <f>'[1]Electricity and CHPs'!J$110</f>
        <v>9.2269946160947955E-3</v>
      </c>
      <c r="O285" s="1">
        <f>'[1]Electricity and CHPs'!K$110</f>
        <v>7.2337324321812089E-3</v>
      </c>
      <c r="P285" s="1">
        <f>'[1]Electricity and CHPs'!L$110</f>
        <v>7.9874128357320263E-3</v>
      </c>
      <c r="Q285" s="1">
        <f>'[1]Electricity and CHPs'!M$110</f>
        <v>1.0317171355600379E-2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2.3326738026153639E-3</v>
      </c>
      <c r="J286" s="1">
        <f>'[1]Electricity and CHPs'!F$113</f>
        <v>3.5845928407366784E-3</v>
      </c>
      <c r="K286" s="1">
        <f>'[1]Electricity and CHPs'!G$113</f>
        <v>0.42434754248561768</v>
      </c>
      <c r="L286" s="1">
        <f>'[1]Electricity and CHPs'!H$113</f>
        <v>0.5262993335761863</v>
      </c>
      <c r="M286" s="1">
        <f>'[1]Electricity and CHPs'!I$113</f>
        <v>0.51608726410746275</v>
      </c>
      <c r="N286" s="1">
        <f>'[1]Electricity and CHPs'!J$113</f>
        <v>0.51368980652364671</v>
      </c>
      <c r="O286" s="1">
        <f>'[1]Electricity and CHPs'!K$113</f>
        <v>0.50480143877686356</v>
      </c>
      <c r="P286" s="1">
        <f>'[1]Electricity and CHPs'!L$113</f>
        <v>0.50479010458811269</v>
      </c>
      <c r="Q286" s="1">
        <f>'[1]Electricity and CHPs'!M$113</f>
        <v>0.32057632947197667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1.042710312160673E-3</v>
      </c>
      <c r="J287" s="1">
        <f>'[1]Electricity and CHPs'!F$117</f>
        <v>9.8235025677931428E-4</v>
      </c>
      <c r="K287" s="1">
        <f>'[1]Electricity and CHPs'!G$117</f>
        <v>8.2689677742085743E-3</v>
      </c>
      <c r="L287" s="1">
        <f>'[1]Electricity and CHPs'!H$117</f>
        <v>6.6278313671064779E-3</v>
      </c>
      <c r="M287" s="1">
        <f>'[1]Electricity and CHPs'!I$117</f>
        <v>4.0099120282433166E-3</v>
      </c>
      <c r="N287" s="1">
        <f>'[1]Electricity and CHPs'!J$117</f>
        <v>5.9129883757906756E-3</v>
      </c>
      <c r="O287" s="1">
        <f>'[1]Electricity and CHPs'!K$117</f>
        <v>3.2086121590041215E-3</v>
      </c>
      <c r="P287" s="1">
        <f>'[1]Electricity and CHPs'!L$117</f>
        <v>2.5854776272467303E-3</v>
      </c>
      <c r="Q287" s="1">
        <f>'[1]Electricity and CHPs'!M$117</f>
        <v>4.9098657619520304E-3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5.6967736498288474E-3</v>
      </c>
      <c r="J288" s="1">
        <f t="shared" si="284"/>
        <v>0.45803261788153499</v>
      </c>
      <c r="K288" s="1">
        <f t="shared" si="284"/>
        <v>1.9336080482801803</v>
      </c>
      <c r="L288" s="1">
        <f t="shared" ref="L288:O288" si="285">SUM(L289:L290)</f>
        <v>2.40474805998418</v>
      </c>
      <c r="M288" s="1">
        <f t="shared" si="285"/>
        <v>2.1936898979364945</v>
      </c>
      <c r="N288" s="1">
        <f t="shared" si="285"/>
        <v>2.1842886584828811</v>
      </c>
      <c r="O288" s="1">
        <f t="shared" si="285"/>
        <v>2.1689790733520136</v>
      </c>
      <c r="P288" s="1">
        <f>SUM(P289:P290)</f>
        <v>2.164056301410358</v>
      </c>
      <c r="Q288" s="1">
        <f>SUM(Q289:Q290)</f>
        <v>2.1731715627896873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4.7947846676501902E-3</v>
      </c>
      <c r="J289" s="1">
        <f>'[1]Electricity and CHPs'!F$108</f>
        <v>0.45601341986248084</v>
      </c>
      <c r="K289" s="1">
        <f>'[1]Electricity and CHPs'!G$108</f>
        <v>1.9225522812133247</v>
      </c>
      <c r="L289" s="1">
        <f>'[1]Electricity and CHPs'!H$108</f>
        <v>2.3755154923034323</v>
      </c>
      <c r="M289" s="1">
        <f>'[1]Electricity and CHPs'!I$108</f>
        <v>2.1595592993123116</v>
      </c>
      <c r="N289" s="1">
        <f>'[1]Electricity and CHPs'!J$108</f>
        <v>2.1595605523471173</v>
      </c>
      <c r="O289" s="1">
        <f>'[1]Electricity and CHPs'!K$108</f>
        <v>2.1595571413109393</v>
      </c>
      <c r="P289" s="1">
        <f>'[1]Electricity and CHPs'!L$108</f>
        <v>2.1595574678048592</v>
      </c>
      <c r="Q289" s="1">
        <f>'[1]Electricity and CHPs'!M$108</f>
        <v>2.1595582719714277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9.0198898217865703E-4</v>
      </c>
      <c r="J290" s="1">
        <f>'[1]Electricity and CHPs'!F$119</f>
        <v>2.0191980190541292E-3</v>
      </c>
      <c r="K290" s="1">
        <f>'[1]Electricity and CHPs'!G$119</f>
        <v>1.1055767066855642E-2</v>
      </c>
      <c r="L290" s="1">
        <f>'[1]Electricity and CHPs'!H$119</f>
        <v>2.9232567680747504E-2</v>
      </c>
      <c r="M290" s="1">
        <f>'[1]Electricity and CHPs'!I$119</f>
        <v>3.4130598624183009E-2</v>
      </c>
      <c r="N290" s="1">
        <f>'[1]Electricity and CHPs'!J$119</f>
        <v>2.4728106135763924E-2</v>
      </c>
      <c r="O290" s="1">
        <f>'[1]Electricity and CHPs'!K$119</f>
        <v>9.421932041074008E-3</v>
      </c>
      <c r="P290" s="1">
        <f>'[1]Electricity and CHPs'!L$119</f>
        <v>4.4988336054985392E-3</v>
      </c>
      <c r="Q290" s="1">
        <f>'[1]Electricity and CHPs'!M$119</f>
        <v>1.3613290818259618E-2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437.32497075757863</v>
      </c>
      <c r="G291" s="3">
        <f t="shared" ref="G291" si="286">SUM(G292,G294,G302,G310,G358,G379,G387,G389,G397,G401,G395)</f>
        <v>420.93193244409912</v>
      </c>
      <c r="H291" s="3">
        <f t="shared" ref="H291" si="287">SUM(H292,H294,H302,H310,H358,H379,H387,H389,H397,H401,H395)</f>
        <v>424.11239271528439</v>
      </c>
      <c r="I291" s="3">
        <f t="shared" ref="I291" si="288">SUM(I292,I294,I302,I310,I358,I379,I387,I389,I397,I401,I395)</f>
        <v>458.96843124909969</v>
      </c>
      <c r="J291" s="3">
        <f t="shared" ref="J291" si="289">SUM(J292,J294,J302,J310,J358,J379,J387,J389,J397,J401,J395)</f>
        <v>455.39798423627326</v>
      </c>
      <c r="K291" s="3">
        <f t="shared" ref="K291" si="290">SUM(K292,K294,K302,K310,K358,K379,K387,K389,K397,K401,K395)</f>
        <v>376.94206624920309</v>
      </c>
      <c r="L291" s="3">
        <f t="shared" ref="L291:O291" si="291">SUM(L292,L294,L302,L310,L358,L379,L387,L389,L397,L401,L395)</f>
        <v>296.2238072930337</v>
      </c>
      <c r="M291" s="3">
        <f t="shared" si="291"/>
        <v>307.39422656682387</v>
      </c>
      <c r="N291" s="3">
        <f t="shared" si="291"/>
        <v>409.03529997587981</v>
      </c>
      <c r="O291" s="3">
        <f t="shared" si="291"/>
        <v>501.38245315281756</v>
      </c>
      <c r="P291" s="3">
        <f>SUM(P292,P294,P302,P310,P358,P379,P387,P389,P397,P401,P395)</f>
        <v>505.00433076165473</v>
      </c>
      <c r="Q291" s="3">
        <f>SUM(Q292,Q294,Q302,Q310,Q358,Q379,Q387,Q389,Q397,Q401,Q395)</f>
        <v>508.45128368803313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250.94820793853893</v>
      </c>
      <c r="G292" s="1">
        <f t="shared" ref="G292:O292" si="292">G293</f>
        <v>254.39245310651305</v>
      </c>
      <c r="H292" s="1">
        <f t="shared" si="292"/>
        <v>224.18638165938881</v>
      </c>
      <c r="I292" s="1">
        <f t="shared" si="292"/>
        <v>221.53740657504554</v>
      </c>
      <c r="J292" s="1">
        <f t="shared" si="292"/>
        <v>190.48384340750346</v>
      </c>
      <c r="K292" s="1">
        <f t="shared" si="292"/>
        <v>100.03267842600782</v>
      </c>
      <c r="L292" s="1">
        <f t="shared" si="292"/>
        <v>0</v>
      </c>
      <c r="M292" s="1">
        <f t="shared" si="292"/>
        <v>0</v>
      </c>
      <c r="N292" s="1">
        <f t="shared" si="292"/>
        <v>95.708263414470068</v>
      </c>
      <c r="O292" s="1">
        <f t="shared" si="292"/>
        <v>183.81197522288878</v>
      </c>
      <c r="P292" s="1">
        <f>P293</f>
        <v>184.12374150672269</v>
      </c>
      <c r="Q292" s="1">
        <f>Q293</f>
        <v>184.21779815409823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250.94820793853893</v>
      </c>
      <c r="G293" s="1">
        <f>'[1]Electricity and CHPs_IN'!C$14</f>
        <v>254.39245310651305</v>
      </c>
      <c r="H293" s="1">
        <f>'[1]Electricity and CHPs_IN'!D$14</f>
        <v>224.18638165938881</v>
      </c>
      <c r="I293" s="1">
        <f>'[1]Electricity and CHPs_IN'!E$14</f>
        <v>221.53740657504554</v>
      </c>
      <c r="J293" s="1">
        <f>'[1]Electricity and CHPs_IN'!F$14</f>
        <v>190.48384340750346</v>
      </c>
      <c r="K293" s="1">
        <f>'[1]Electricity and CHPs_IN'!G$14</f>
        <v>100.03267842600782</v>
      </c>
      <c r="L293" s="1">
        <f>'[1]Electricity and CHPs_IN'!H$14</f>
        <v>0</v>
      </c>
      <c r="M293" s="1">
        <f>'[1]Electricity and CHPs_IN'!I$14</f>
        <v>0</v>
      </c>
      <c r="N293" s="1">
        <f>'[1]Electricity and CHPs_IN'!J$14</f>
        <v>95.708263414470068</v>
      </c>
      <c r="O293" s="1">
        <f>'[1]Electricity and CHPs_IN'!K$14</f>
        <v>183.81197522288878</v>
      </c>
      <c r="P293" s="1">
        <f>'[1]Electricity and CHPs_IN'!L$14</f>
        <v>184.12374150672269</v>
      </c>
      <c r="Q293" s="1">
        <f>'[1]Electricity and CHPs_IN'!M$14</f>
        <v>184.21779815409823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149.43048965396639</v>
      </c>
      <c r="G294" s="1">
        <f t="shared" ref="G294:K294" si="294">SUM(G295:G297)</f>
        <v>125.605760662813</v>
      </c>
      <c r="H294" s="1">
        <f t="shared" si="294"/>
        <v>141.15421109688734</v>
      </c>
      <c r="I294" s="1">
        <f t="shared" si="294"/>
        <v>151.12458468671915</v>
      </c>
      <c r="J294" s="1">
        <f t="shared" si="294"/>
        <v>151.46561360503893</v>
      </c>
      <c r="K294" s="1">
        <f t="shared" si="294"/>
        <v>151.53126251961157</v>
      </c>
      <c r="L294" s="1">
        <f t="shared" ref="L294:O294" si="295">SUM(L295:L297)</f>
        <v>151.79752786607696</v>
      </c>
      <c r="M294" s="1">
        <f t="shared" si="295"/>
        <v>151.89687293733166</v>
      </c>
      <c r="N294" s="1">
        <f t="shared" si="295"/>
        <v>151.94607306658907</v>
      </c>
      <c r="O294" s="1">
        <f t="shared" si="295"/>
        <v>153.23354982195946</v>
      </c>
      <c r="P294" s="1">
        <f>SUM(P295:P297)</f>
        <v>153.25117122844256</v>
      </c>
      <c r="Q294" s="1">
        <f>SUM(Q295:Q297)</f>
        <v>153.80061637683679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66.745680309961145</v>
      </c>
      <c r="G295" s="1">
        <f>'[1]Electricity and CHPs_IN'!C$15</f>
        <v>49.798799455806055</v>
      </c>
      <c r="H295" s="1">
        <f>'[1]Electricity and CHPs_IN'!D$15</f>
        <v>68.756522263914775</v>
      </c>
      <c r="I295" s="1">
        <f>'[1]Electricity and CHPs_IN'!E$15</f>
        <v>70.431408708600458</v>
      </c>
      <c r="J295" s="1">
        <f>'[1]Electricity and CHPs_IN'!F$15</f>
        <v>71.413705261246434</v>
      </c>
      <c r="K295" s="1">
        <f>'[1]Electricity and CHPs_IN'!G$15</f>
        <v>72.497745166993241</v>
      </c>
      <c r="L295" s="1">
        <f>'[1]Electricity and CHPs_IN'!H$15</f>
        <v>73.751582298030527</v>
      </c>
      <c r="M295" s="1">
        <f>'[1]Electricity and CHPs_IN'!I$15</f>
        <v>74.835657351554786</v>
      </c>
      <c r="N295" s="1">
        <f>'[1]Electricity and CHPs_IN'!J$15</f>
        <v>74.835678544736112</v>
      </c>
      <c r="O295" s="1">
        <f>'[1]Electricity and CHPs_IN'!K$15</f>
        <v>74.835678587278082</v>
      </c>
      <c r="P295" s="1">
        <f>'[1]Electricity and CHPs_IN'!L$15</f>
        <v>74.83570206868572</v>
      </c>
      <c r="Q295" s="1">
        <f>'[1]Electricity and CHPs_IN'!M$15</f>
        <v>74.836021411088907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66.632402869776683</v>
      </c>
      <c r="G296" s="1">
        <f>'[1]Electricity and CHPs_IN'!C$16</f>
        <v>55.764001028047744</v>
      </c>
      <c r="H296" s="1">
        <f>'[1]Electricity and CHPs_IN'!D$16</f>
        <v>65.553213539877675</v>
      </c>
      <c r="I296" s="1">
        <f>'[1]Electricity and CHPs_IN'!E$16</f>
        <v>64.716663142973374</v>
      </c>
      <c r="J296" s="1">
        <f>'[1]Electricity and CHPs_IN'!F$16</f>
        <v>63.735311595558237</v>
      </c>
      <c r="K296" s="1">
        <f>'[1]Electricity and CHPs_IN'!G$16</f>
        <v>62.651279281130627</v>
      </c>
      <c r="L296" s="1">
        <f>'[1]Electricity and CHPs_IN'!H$16</f>
        <v>61.565594971142026</v>
      </c>
      <c r="M296" s="1">
        <f>'[1]Electricity and CHPs_IN'!I$16</f>
        <v>60.481527386778247</v>
      </c>
      <c r="N296" s="1">
        <f>'[1]Electricity and CHPs_IN'!J$16</f>
        <v>60.481505530521801</v>
      </c>
      <c r="O296" s="1">
        <f>'[1]Electricity and CHPs_IN'!K$16</f>
        <v>60.481508807458702</v>
      </c>
      <c r="P296" s="1">
        <f>'[1]Electricity and CHPs_IN'!L$16</f>
        <v>60.48148535033949</v>
      </c>
      <c r="Q296" s="1">
        <f>'[1]Electricity and CHPs_IN'!M$16</f>
        <v>60.481176159103924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16.052406474228587</v>
      </c>
      <c r="G297" s="1">
        <f>'[1]Electricity and CHPs_IN'!C$13</f>
        <v>20.042960178959184</v>
      </c>
      <c r="H297" s="1">
        <f>'[1]Electricity and CHPs_IN'!D$13</f>
        <v>6.8444752930948907</v>
      </c>
      <c r="I297" s="1">
        <f>'[1]Electricity and CHPs_IN'!E$13</f>
        <v>15.976512835145302</v>
      </c>
      <c r="J297" s="1">
        <f>'[1]Electricity and CHPs_IN'!F$13</f>
        <v>16.31659674823425</v>
      </c>
      <c r="K297" s="1">
        <f>'[1]Electricity and CHPs_IN'!G$13</f>
        <v>16.382238071487699</v>
      </c>
      <c r="L297" s="1">
        <f>'[1]Electricity and CHPs_IN'!H$13</f>
        <v>16.480350596904408</v>
      </c>
      <c r="M297" s="1">
        <f>'[1]Electricity and CHPs_IN'!I$13</f>
        <v>16.579688198998628</v>
      </c>
      <c r="N297" s="1">
        <f>'[1]Electricity and CHPs_IN'!J$13</f>
        <v>16.62888899133117</v>
      </c>
      <c r="O297" s="1">
        <f>'[1]Electricity and CHPs_IN'!K$13</f>
        <v>17.916362427222687</v>
      </c>
      <c r="P297" s="1">
        <f>'[1]Electricity and CHPs_IN'!L$13</f>
        <v>17.933983809417366</v>
      </c>
      <c r="Q297" s="1">
        <f>'[1]Electricity and CHPs_IN'!M$13</f>
        <v>18.483418806643947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0.14229391451630596</v>
      </c>
      <c r="G298" s="1">
        <f t="shared" ref="G298:K298" si="296">SUM(G299:G301)</f>
        <v>5.3881999605556882E-2</v>
      </c>
      <c r="H298" s="1">
        <f t="shared" si="296"/>
        <v>1.1492168094158336E-2</v>
      </c>
      <c r="I298" s="1">
        <f t="shared" si="296"/>
        <v>7.6198667387570265E-2</v>
      </c>
      <c r="J298" s="1">
        <f t="shared" si="296"/>
        <v>0.11012976129917328</v>
      </c>
      <c r="K298" s="1">
        <f t="shared" si="296"/>
        <v>0.49165934559336699</v>
      </c>
      <c r="L298" s="1">
        <f t="shared" ref="L298:O298" si="297">SUM(L299:L301)</f>
        <v>0.49594752145817644</v>
      </c>
      <c r="M298" s="1">
        <f t="shared" si="297"/>
        <v>9.5203933229222161E-5</v>
      </c>
      <c r="N298" s="1">
        <f t="shared" si="297"/>
        <v>1.3052356539789461E-2</v>
      </c>
      <c r="O298" s="1">
        <f t="shared" si="297"/>
        <v>1.2435789661160129E-2</v>
      </c>
      <c r="P298" s="1">
        <f>SUM(P299:P301)</f>
        <v>0.2051325241854644</v>
      </c>
      <c r="Q298" s="1">
        <f>SUM(Q299:Q301)</f>
        <v>0.20842598954466238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0.11816172539102575</v>
      </c>
      <c r="G299" s="1">
        <f>'[1]Electricity and CHPs_IN'!C$18</f>
        <v>6.2541538929502681E-4</v>
      </c>
      <c r="H299" s="1">
        <f>'[1]Electricity and CHPs_IN'!D$18</f>
        <v>7.2150490578972298E-3</v>
      </c>
      <c r="I299" s="1">
        <f>'[1]Electricity and CHPs_IN'!E$18</f>
        <v>1.1705043792672558E-3</v>
      </c>
      <c r="J299" s="1">
        <f>'[1]Electricity and CHPs_IN'!F$18</f>
        <v>8.7199277261368075E-4</v>
      </c>
      <c r="K299" s="1">
        <f>'[1]Electricity and CHPs_IN'!G$18</f>
        <v>0.49063455902828773</v>
      </c>
      <c r="L299" s="1">
        <f>'[1]Electricity and CHPs_IN'!H$18</f>
        <v>0.49531954130227973</v>
      </c>
      <c r="M299" s="1">
        <f>'[1]Electricity and CHPs_IN'!I$18</f>
        <v>8.3327502169436768E-5</v>
      </c>
      <c r="N299" s="1">
        <f>'[1]Electricity and CHPs_IN'!J$18</f>
        <v>4.7571711299676765E-3</v>
      </c>
      <c r="O299" s="1">
        <f>'[1]Electricity and CHPs_IN'!K$18</f>
        <v>4.145694322098931E-3</v>
      </c>
      <c r="P299" s="1">
        <f>'[1]Electricity and CHPs_IN'!L$18</f>
        <v>2.6425433103308619E-3</v>
      </c>
      <c r="Q299" s="1">
        <f>'[1]Electricity and CHPs_IN'!M$18</f>
        <v>5.8783582726572763E-3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3.3769072836811681E-3</v>
      </c>
      <c r="G300" s="1">
        <f>IFERROR(G72/SUM(G72,G185),0)*'[1]Electricity and CHPs_IN'!C$28</f>
        <v>1.1849792296157787E-4</v>
      </c>
      <c r="H300" s="1">
        <f>IFERROR(H72/SUM(H72,H185),0)*'[1]Electricity and CHPs_IN'!D$28</f>
        <v>1.1828538360291272E-3</v>
      </c>
      <c r="I300" s="1">
        <f>IFERROR(I72/SUM(I72,I185),0)*'[1]Electricity and CHPs_IN'!E$28</f>
        <v>4.0549131210822475E-4</v>
      </c>
      <c r="J300" s="1">
        <f>IFERROR(J72/SUM(J72,J185),0)*'[1]Electricity and CHPs_IN'!F$28</f>
        <v>1.6191674759093329E-4</v>
      </c>
      <c r="K300" s="1">
        <f>IFERROR(K72/SUM(K72,K185),0)*'[1]Electricity and CHPs_IN'!G$28</f>
        <v>1.0247865650792872E-3</v>
      </c>
      <c r="L300" s="1">
        <f>IFERROR(L72/SUM(L72,L185),0)*'[1]Electricity and CHPs_IN'!H$28</f>
        <v>6.2798015589668856E-4</v>
      </c>
      <c r="M300" s="1">
        <f>IFERROR(M72/SUM(M72,M185),0)*'[1]Electricity and CHPs_IN'!I$28</f>
        <v>1.187643105978539E-5</v>
      </c>
      <c r="N300" s="1">
        <f>IFERROR(N72/SUM(N72,N185),0)*'[1]Electricity and CHPs_IN'!J$28</f>
        <v>2.0296402541230499E-4</v>
      </c>
      <c r="O300" s="1">
        <f>IFERROR(O72/SUM(O72,O185),0)*'[1]Electricity and CHPs_IN'!K$28</f>
        <v>2.1645179949485987E-4</v>
      </c>
      <c r="P300" s="1">
        <f>IFERROR(P72/SUM(P72,P185),0)*'[1]Electricity and CHPs_IN'!L$28</f>
        <v>2.1269405907352163E-4</v>
      </c>
      <c r="Q300" s="1">
        <f>IFERROR(Q72/SUM(Q72,Q185),0)*'[1]Electricity and CHPs_IN'!M$28</f>
        <v>2.5528465356352062E-4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2.0755281841599027E-2</v>
      </c>
      <c r="G301" s="1">
        <f>IFERROR(G73/SUM(G73,G235),0)*'[1]Electricity and CHPs_IN'!C$41</f>
        <v>5.3138086293300281E-2</v>
      </c>
      <c r="H301" s="1">
        <f>IFERROR(H73/SUM(H73,H235),0)*'[1]Electricity and CHPs_IN'!D$41</f>
        <v>3.0942652002319787E-3</v>
      </c>
      <c r="I301" s="1">
        <f>IFERROR(I73/SUM(I73,I235),0)*'[1]Electricity and CHPs_IN'!E$41</f>
        <v>7.4622671696194784E-2</v>
      </c>
      <c r="J301" s="1">
        <f>IFERROR(J73/SUM(J73,J235),0)*'[1]Electricity and CHPs_IN'!F$41</f>
        <v>0.10909585177896866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M301" s="1">
        <f>IFERROR(M73/SUM(M73,M235),0)*'[1]Electricity and CHPs_IN'!I$41</f>
        <v>0</v>
      </c>
      <c r="N301" s="1">
        <f>IFERROR(N73/SUM(N73,N235),0)*'[1]Electricity and CHPs_IN'!J$41</f>
        <v>8.0922213844094801E-3</v>
      </c>
      <c r="O301" s="1">
        <f>IFERROR(O73/SUM(O73,O235),0)*'[1]Electricity and CHPs_IN'!K$41</f>
        <v>8.0736435395663379E-3</v>
      </c>
      <c r="P301" s="1">
        <f>IFERROR(P73/SUM(P73,P235),0)*'[1]Electricity and CHPs_IN'!L$41</f>
        <v>0.20227728681606003</v>
      </c>
      <c r="Q301" s="1">
        <f>IFERROR(Q73/SUM(Q73,Q235),0)*'[1]Electricity and CHPs_IN'!M$41</f>
        <v>0.20229234661844159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0.14229391451630596</v>
      </c>
      <c r="G302" s="1">
        <f t="shared" ref="G302:K302" si="298">G298</f>
        <v>5.3881999605556882E-2</v>
      </c>
      <c r="H302" s="1">
        <f t="shared" si="298"/>
        <v>1.1492168094158336E-2</v>
      </c>
      <c r="I302" s="1">
        <f t="shared" si="298"/>
        <v>7.6198667387570265E-2</v>
      </c>
      <c r="J302" s="1">
        <f t="shared" si="298"/>
        <v>0.11012976129917328</v>
      </c>
      <c r="K302" s="1">
        <f t="shared" si="298"/>
        <v>0.49165934559336699</v>
      </c>
      <c r="L302" s="1">
        <f t="shared" ref="L302:O302" si="299">L298</f>
        <v>0.49594752145817644</v>
      </c>
      <c r="M302" s="1">
        <f t="shared" si="299"/>
        <v>9.5203933229222161E-5</v>
      </c>
      <c r="N302" s="1">
        <f t="shared" si="299"/>
        <v>1.3052356539789461E-2</v>
      </c>
      <c r="O302" s="1">
        <f t="shared" si="299"/>
        <v>1.2435789661160129E-2</v>
      </c>
      <c r="P302" s="1">
        <f t="shared" ref="P302:Q305" si="300">P298</f>
        <v>0.2051325241854644</v>
      </c>
      <c r="Q302" s="1">
        <f t="shared" si="300"/>
        <v>0.20842598954466238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0.11816172539102575</v>
      </c>
      <c r="G303" s="1">
        <f t="shared" si="301"/>
        <v>6.2541538929502681E-4</v>
      </c>
      <c r="H303" s="1">
        <f t="shared" si="301"/>
        <v>7.2150490578972298E-3</v>
      </c>
      <c r="I303" s="1">
        <f t="shared" si="301"/>
        <v>1.1705043792672558E-3</v>
      </c>
      <c r="J303" s="1">
        <f t="shared" si="301"/>
        <v>8.7199277261368075E-4</v>
      </c>
      <c r="K303" s="1">
        <f t="shared" si="301"/>
        <v>0.49063455902828773</v>
      </c>
      <c r="L303" s="1">
        <f t="shared" ref="L303:O303" si="302">L299</f>
        <v>0.49531954130227973</v>
      </c>
      <c r="M303" s="1">
        <f t="shared" si="302"/>
        <v>8.3327502169436768E-5</v>
      </c>
      <c r="N303" s="1">
        <f t="shared" si="302"/>
        <v>4.7571711299676765E-3</v>
      </c>
      <c r="O303" s="1">
        <f t="shared" si="302"/>
        <v>4.145694322098931E-3</v>
      </c>
      <c r="P303" s="1">
        <f t="shared" si="300"/>
        <v>2.6425433103308619E-3</v>
      </c>
      <c r="Q303" s="1">
        <f t="shared" si="300"/>
        <v>5.8783582726572763E-3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3.3769072836811681E-3</v>
      </c>
      <c r="G304" s="1">
        <f t="shared" si="303"/>
        <v>1.1849792296157787E-4</v>
      </c>
      <c r="H304" s="1">
        <f t="shared" si="303"/>
        <v>1.1828538360291272E-3</v>
      </c>
      <c r="I304" s="1">
        <f t="shared" si="303"/>
        <v>4.0549131210822475E-4</v>
      </c>
      <c r="J304" s="1">
        <f t="shared" si="303"/>
        <v>1.6191674759093329E-4</v>
      </c>
      <c r="K304" s="1">
        <f t="shared" si="303"/>
        <v>1.0247865650792872E-3</v>
      </c>
      <c r="L304" s="1">
        <f t="shared" ref="L304:O304" si="304">L300</f>
        <v>6.2798015589668856E-4</v>
      </c>
      <c r="M304" s="1">
        <f t="shared" si="304"/>
        <v>1.187643105978539E-5</v>
      </c>
      <c r="N304" s="1">
        <f t="shared" si="304"/>
        <v>2.0296402541230499E-4</v>
      </c>
      <c r="O304" s="1">
        <f t="shared" si="304"/>
        <v>2.1645179949485987E-4</v>
      </c>
      <c r="P304" s="1">
        <f t="shared" si="300"/>
        <v>2.1269405907352163E-4</v>
      </c>
      <c r="Q304" s="1">
        <f t="shared" si="300"/>
        <v>2.5528465356352062E-4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2.0755281841599027E-2</v>
      </c>
      <c r="G305" s="1">
        <f t="shared" si="305"/>
        <v>5.3138086293300281E-2</v>
      </c>
      <c r="H305" s="1">
        <f t="shared" si="305"/>
        <v>3.0942652002319787E-3</v>
      </c>
      <c r="I305" s="1">
        <f t="shared" si="305"/>
        <v>7.4622671696194784E-2</v>
      </c>
      <c r="J305" s="1">
        <f t="shared" si="305"/>
        <v>0.10909585177896866</v>
      </c>
      <c r="K305" s="1">
        <f t="shared" si="305"/>
        <v>0</v>
      </c>
      <c r="L305" s="1">
        <f t="shared" ref="L305:O305" si="306">L301</f>
        <v>0</v>
      </c>
      <c r="M305" s="1">
        <f t="shared" si="306"/>
        <v>0</v>
      </c>
      <c r="N305" s="1">
        <f t="shared" si="306"/>
        <v>8.0922213844094801E-3</v>
      </c>
      <c r="O305" s="1">
        <f t="shared" si="306"/>
        <v>8.0736435395663379E-3</v>
      </c>
      <c r="P305" s="1">
        <f t="shared" si="300"/>
        <v>0.20227728681606003</v>
      </c>
      <c r="Q305" s="1">
        <f t="shared" si="300"/>
        <v>0.20229234661844159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4.0594252659801064</v>
      </c>
      <c r="G310" s="1">
        <f t="shared" ref="G310:K310" si="307">SUM(G311:G325)</f>
        <v>2.6360809333964301</v>
      </c>
      <c r="H310" s="1">
        <f t="shared" si="307"/>
        <v>3.0254788641753985</v>
      </c>
      <c r="I310" s="1">
        <f t="shared" si="307"/>
        <v>3.5389397700790353</v>
      </c>
      <c r="J310" s="1">
        <f t="shared" si="307"/>
        <v>3.9678631682383192</v>
      </c>
      <c r="K310" s="1">
        <f t="shared" si="307"/>
        <v>4.1305265669212607</v>
      </c>
      <c r="L310" s="1">
        <f t="shared" ref="L310:O310" si="308">SUM(L311:L325)</f>
        <v>6.561875198891407</v>
      </c>
      <c r="M310" s="1">
        <f t="shared" si="308"/>
        <v>6.6064126544601667</v>
      </c>
      <c r="N310" s="1">
        <f t="shared" si="308"/>
        <v>7.0374165815236038</v>
      </c>
      <c r="O310" s="1">
        <f t="shared" si="308"/>
        <v>7.9188043581190284</v>
      </c>
      <c r="P310" s="1">
        <f>SUM(P311:P325)</f>
        <v>8.8896716157871776</v>
      </c>
      <c r="Q310" s="1">
        <f>SUM(Q311:Q325)</f>
        <v>9.0218227996587839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3.7019624201433182E-5</v>
      </c>
      <c r="L311" s="1">
        <f>'[1]Electricity and CHPs_IN'!H$21</f>
        <v>3.6375331856482747E-5</v>
      </c>
      <c r="M311" s="1">
        <f>'[1]Electricity and CHPs_IN'!I$21</f>
        <v>5.5889517463700246E-4</v>
      </c>
      <c r="N311" s="1">
        <f>'[1]Electricity and CHPs_IN'!J$21</f>
        <v>3.5436561268724393E-3</v>
      </c>
      <c r="O311" s="1">
        <f>'[1]Electricity and CHPs_IN'!K$21</f>
        <v>3.1155332209809108E-3</v>
      </c>
      <c r="P311" s="1">
        <f>'[1]Electricity and CHPs_IN'!L$21</f>
        <v>3.3668373335561455E-3</v>
      </c>
      <c r="Q311" s="1">
        <f>'[1]Electricity and CHPs_IN'!M$21</f>
        <v>5.4018347666509462E-3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3.123122269752981E-5</v>
      </c>
      <c r="L312" s="1">
        <f>'[1]Electricity and CHPs_IN'!H$22</f>
        <v>1.3937313811445698E-5</v>
      </c>
      <c r="M312" s="1">
        <f>'[1]Electricity and CHPs_IN'!I$22</f>
        <v>0.10864710419963799</v>
      </c>
      <c r="N312" s="1">
        <f>'[1]Electricity and CHPs_IN'!J$22</f>
        <v>2.8837181134480961E-2</v>
      </c>
      <c r="O312" s="1">
        <f>'[1]Electricity and CHPs_IN'!K$22</f>
        <v>9.8070354137753009E-3</v>
      </c>
      <c r="P312" s="1">
        <f>'[1]Electricity and CHPs_IN'!L$22</f>
        <v>1.3270665809819015E-2</v>
      </c>
      <c r="Q312" s="1">
        <f>'[1]Electricity and CHPs_IN'!M$22</f>
        <v>1.5575005031566834E-2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3.7469291565577396E-5</v>
      </c>
      <c r="M313" s="1">
        <f>'[1]Electricity and CHPs_IN'!I$23</f>
        <v>6.419204956798093E-4</v>
      </c>
      <c r="N313" s="1">
        <f>'[1]Electricity and CHPs_IN'!J$23</f>
        <v>7.9516485532711637E-2</v>
      </c>
      <c r="O313" s="1">
        <f>'[1]Electricity and CHPs_IN'!K$23</f>
        <v>9.8956266485727098E-2</v>
      </c>
      <c r="P313" s="1">
        <f>'[1]Electricity and CHPs_IN'!L$23</f>
        <v>9.5299116346995297E-2</v>
      </c>
      <c r="Q313" s="1">
        <f>'[1]Electricity and CHPs_IN'!M$23</f>
        <v>9.1905604243349023E-2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1.2820712618163173</v>
      </c>
      <c r="G314" s="1">
        <f>IFERROR(G86/SUM(G86+G189),0)*'[1]Electricity and CHPs_IN'!C$24</f>
        <v>3.6694110451281363E-4</v>
      </c>
      <c r="H314" s="1">
        <f>IFERROR(H86/SUM(H86+H189),0)*'[1]Electricity and CHPs_IN'!D$24</f>
        <v>1.857324497540246E-3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M314" s="1">
        <f>IFERROR(M86/SUM(M86+M189),0)*'[1]Electricity and CHPs_IN'!I$24</f>
        <v>0</v>
      </c>
      <c r="N314" s="1">
        <f>IFERROR(N86/SUM(N86+N189),0)*'[1]Electricity and CHPs_IN'!J$24</f>
        <v>0</v>
      </c>
      <c r="O314" s="1">
        <f>IFERROR(O86/SUM(O86+O189),0)*'[1]Electricity and CHPs_IN'!K$24</f>
        <v>0</v>
      </c>
      <c r="P314" s="1">
        <f>IFERROR(P86/SUM(P86+P189),0)*'[1]Electricity and CHPs_IN'!L$24</f>
        <v>0</v>
      </c>
      <c r="Q314" s="1">
        <f>IFERROR(Q86/SUM(Q86+Q189),0)*'[1]Electricity and CHPs_IN'!M$24</f>
        <v>0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M315" s="1">
        <f>IFERROR(M87/SUM(M87+M190),0)*'[1]Electricity and CHPs_IN'!I$29</f>
        <v>0</v>
      </c>
      <c r="N315" s="1">
        <f>IFERROR(N87/SUM(N87+N190),0)*'[1]Electricity and CHPs_IN'!J$29</f>
        <v>0</v>
      </c>
      <c r="O315" s="1">
        <f>IFERROR(O87/SUM(O87+O190),0)*'[1]Electricity and CHPs_IN'!K$29</f>
        <v>0</v>
      </c>
      <c r="P315" s="1">
        <f>IFERROR(P87/SUM(P87+P190),0)*'[1]Electricity and CHPs_IN'!L$29</f>
        <v>0</v>
      </c>
      <c r="Q315" s="1">
        <f>IFERROR(Q87/SUM(Q87+Q190),0)*'[1]Electricity and CHPs_IN'!M$29</f>
        <v>0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0.89329344271182531</v>
      </c>
      <c r="G316" s="1">
        <f>G88/SUM(G88,G241)*'[1]Electricity and CHPs_IN'!C$39</f>
        <v>0.55462186433370686</v>
      </c>
      <c r="H316" s="1">
        <f>H88/SUM(H88,H241)*'[1]Electricity and CHPs_IN'!D$39</f>
        <v>7.0901366392166335E-2</v>
      </c>
      <c r="I316" s="1">
        <f>I88/SUM(I88,I241)*'[1]Electricity and CHPs_IN'!E$39</f>
        <v>0.43024425230756685</v>
      </c>
      <c r="J316" s="1">
        <f>J88/SUM(J88,J241)*'[1]Electricity and CHPs_IN'!F$39</f>
        <v>0.18617199214970365</v>
      </c>
      <c r="K316" s="1">
        <f>K88/SUM(K88,K241)*'[1]Electricity and CHPs_IN'!G$39</f>
        <v>0.87118416378021235</v>
      </c>
      <c r="L316" s="1">
        <f>L88/SUM(L88,L241)*'[1]Electricity and CHPs_IN'!H$39</f>
        <v>0.91797320972883323</v>
      </c>
      <c r="M316" s="1">
        <f>M88/SUM(M88,M241)*'[1]Electricity and CHPs_IN'!I$39</f>
        <v>0.92491950354810892</v>
      </c>
      <c r="N316" s="1">
        <f>N88/SUM(N88,N241)*'[1]Electricity and CHPs_IN'!J$39</f>
        <v>0.92512420683766494</v>
      </c>
      <c r="O316" s="1">
        <f>O88/SUM(O88,O241)*'[1]Electricity and CHPs_IN'!K$39</f>
        <v>0.54457411585438076</v>
      </c>
      <c r="P316" s="1">
        <f>P88/SUM(P88,P241)*'[1]Electricity and CHPs_IN'!L$39</f>
        <v>0.92496314707574945</v>
      </c>
      <c r="Q316" s="1">
        <f>Q88/SUM(Q88,Q241)*'[1]Electricity and CHPs_IN'!M$39</f>
        <v>0.92629209573331905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5.5693812742630949E-3</v>
      </c>
      <c r="L317" s="1">
        <f>IFERROR(L89/SUM(L89,L242),0)*'[1]Electricity and CHPs_IN'!H$40</f>
        <v>0.35723671987748828</v>
      </c>
      <c r="M317" s="1">
        <f>IFERROR(M89/SUM(M89,M242),0)*'[1]Electricity and CHPs_IN'!I$40</f>
        <v>0.3601432287778959</v>
      </c>
      <c r="N317" s="1">
        <f>IFERROR(N89/SUM(N89,N242),0)*'[1]Electricity and CHPs_IN'!J$40</f>
        <v>0.36056170272827565</v>
      </c>
      <c r="O317" s="1">
        <f>IFERROR(O89/SUM(O89,O242),0)*'[1]Electricity and CHPs_IN'!K$40</f>
        <v>0.2129862071841564</v>
      </c>
      <c r="P317" s="1">
        <f>IFERROR(P89/SUM(P89,P242),0)*'[1]Electricity and CHPs_IN'!L$40</f>
        <v>0.36153851459877823</v>
      </c>
      <c r="Q317" s="1">
        <f>IFERROR(Q89/SUM(Q89,Q242),0)*'[1]Electricity and CHPs_IN'!M$40</f>
        <v>0.36220487697640152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1.8376813627836122E-2</v>
      </c>
      <c r="G319" s="1">
        <f>G91/SUM(G91,G244)*'[1]Electricity and CHPs_IN'!C$48</f>
        <v>2.9145137787101928E-3</v>
      </c>
      <c r="H319" s="1">
        <f>H91/SUM(H91,H244)*'[1]Electricity and CHPs_IN'!D$48</f>
        <v>9.6029954380540856E-3</v>
      </c>
      <c r="I319" s="1">
        <f>IFERROR(I91/SUM(I91,I244)*'[1]Electricity and CHPs_IN'!E$48,0)</f>
        <v>6.3000025689473197E-3</v>
      </c>
      <c r="J319" s="1">
        <f>IFERROR(J91/SUM(J91,J244)*'[1]Electricity and CHPs_IN'!F$48,0)</f>
        <v>5.9646737368096942E-3</v>
      </c>
      <c r="K319" s="1">
        <f>IFERROR(K91/SUM(K91,K244)*'[1]Electricity and CHPs_IN'!G$48,0)</f>
        <v>3.2084942174956466E-3</v>
      </c>
      <c r="L319" s="1">
        <f>IFERROR(L91/SUM(L91,L244)*'[1]Electricity and CHPs_IN'!H$48,0)</f>
        <v>0</v>
      </c>
      <c r="M319" s="1">
        <f>IFERROR(M91/SUM(M91,M244)*'[1]Electricity and CHPs_IN'!I$48,0)</f>
        <v>0</v>
      </c>
      <c r="N319" s="1">
        <f>IFERROR(N91/SUM(N91,N244)*'[1]Electricity and CHPs_IN'!J$48,0)</f>
        <v>1.6929043517607491E-3</v>
      </c>
      <c r="O319" s="1">
        <f>IFERROR(O91/SUM(O91,O244)*'[1]Electricity and CHPs_IN'!K$48,0)</f>
        <v>2.5009181623230976E-3</v>
      </c>
      <c r="P319" s="1">
        <f>IFERROR(P91/SUM(P91,P244)*'[1]Electricity and CHPs_IN'!L$48,0)</f>
        <v>3.8334383143792373E-3</v>
      </c>
      <c r="Q319" s="1">
        <f>IFERROR(Q91/SUM(Q91,Q244)*'[1]Electricity and CHPs_IN'!M$48,0)</f>
        <v>4.6853723204377138E-3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M320" s="1">
        <f>IFERROR(M92/SUM(M92,M245),0)*'[1]Electricity and CHPs_IN'!I$49</f>
        <v>0</v>
      </c>
      <c r="N320" s="1">
        <f>IFERROR(N92/SUM(N92,N245),0)*'[1]Electricity and CHPs_IN'!J$49</f>
        <v>2.0979733929127184E-3</v>
      </c>
      <c r="O320" s="1">
        <f>IFERROR(O92/SUM(O92,O245),0)*'[1]Electricity and CHPs_IN'!K$49</f>
        <v>3.4764154658389898E-3</v>
      </c>
      <c r="P320" s="1">
        <f>IFERROR(P92/SUM(P92,P245),0)*'[1]Electricity and CHPs_IN'!L$49</f>
        <v>3.4553122673437239E-3</v>
      </c>
      <c r="Q320" s="1">
        <f>IFERROR(Q92/SUM(Q92,Q245),0)*'[1]Electricity and CHPs_IN'!M$49</f>
        <v>7.0937139675712815E-3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3.3846854082581833E-2</v>
      </c>
      <c r="G321" s="1">
        <f>IFERROR(G93/SUM(G93,G246),0)*'[1]Electricity and CHPs_IN'!C$51</f>
        <v>3.2388391197541853E-2</v>
      </c>
      <c r="H321" s="1">
        <f>IFERROR(H93/SUM(H93,H246),0)*'[1]Electricity and CHPs_IN'!D$51</f>
        <v>0.13294899141104097</v>
      </c>
      <c r="I321" s="1">
        <f>IFERROR(I93/SUM(I93,I246),0)*'[1]Electricity and CHPs_IN'!E$51</f>
        <v>0.13219805706806464</v>
      </c>
      <c r="J321" s="1">
        <f>IFERROR(J93/SUM(J93,J246),0)*'[1]Electricity and CHPs_IN'!F$51</f>
        <v>0.13278788767326105</v>
      </c>
      <c r="K321" s="1">
        <f>IFERROR(K93/SUM(K93,K246),0)*'[1]Electricity and CHPs_IN'!G$51</f>
        <v>5.7239862065205274E-2</v>
      </c>
      <c r="L321" s="1">
        <f>IFERROR(L93/SUM(L93,L246),0)*'[1]Electricity and CHPs_IN'!H$51</f>
        <v>0</v>
      </c>
      <c r="M321" s="1">
        <f>IFERROR(M93/SUM(M93,M246),0)*'[1]Electricity and CHPs_IN'!I$51</f>
        <v>0</v>
      </c>
      <c r="N321" s="1">
        <f>IFERROR(N93/SUM(N93,N246),0)*'[1]Electricity and CHPs_IN'!J$51</f>
        <v>9.5949051846573315E-4</v>
      </c>
      <c r="O321" s="1">
        <f>IFERROR(O93/SUM(O93,O246),0)*'[1]Electricity and CHPs_IN'!K$51</f>
        <v>4.1613577084997954E-3</v>
      </c>
      <c r="P321" s="1">
        <f>IFERROR(P93/SUM(P93,P246),0)*'[1]Electricity and CHPs_IN'!L$51</f>
        <v>2.7423392911982963E-3</v>
      </c>
      <c r="Q321" s="1">
        <f>IFERROR(Q93/SUM(Q93,Q246),0)*'[1]Electricity and CHPs_IN'!M$51</f>
        <v>9.8494392287544488E-2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M322" s="1">
        <f>IFERROR(M94/SUM(M94,M247),0)*'[1]Electricity and CHPs_IN'!I$52</f>
        <v>0</v>
      </c>
      <c r="N322" s="1">
        <f>IFERROR(N94/SUM(N94,N247),0)*'[1]Electricity and CHPs_IN'!J$52</f>
        <v>4.0706200085642626E-3</v>
      </c>
      <c r="O322" s="1">
        <f>IFERROR(O94/SUM(O94,O247),0)*'[1]Electricity and CHPs_IN'!K$52</f>
        <v>7.7129821216501892E-3</v>
      </c>
      <c r="P322" s="1">
        <f>IFERROR(P94/SUM(P94,P247),0)*'[1]Electricity and CHPs_IN'!L$52</f>
        <v>5.9447237527679346E-3</v>
      </c>
      <c r="Q322" s="1">
        <f>IFERROR(Q94/SUM(Q94,Q247),0)*'[1]Electricity and CHPs_IN'!M$52</f>
        <v>1.6609597105412741E-2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1.0647027605154999</v>
      </c>
      <c r="G323" s="1">
        <f>IFERROR(G95/SUM(G95,G248),0)*'[1]Electricity and CHPs_IN'!C$54</f>
        <v>1.25504406632466</v>
      </c>
      <c r="H323" s="1">
        <f>IFERROR(H95/SUM(H95,H248),0)*'[1]Electricity and CHPs_IN'!D$54</f>
        <v>1.2997287363353993</v>
      </c>
      <c r="I323" s="1">
        <f>IFERROR(I95/SUM(I95,I248),0)*'[1]Electricity and CHPs_IN'!E$54</f>
        <v>1.380685385998456</v>
      </c>
      <c r="J323" s="1">
        <f>IFERROR(J95/SUM(J95,J248),0)*'[1]Electricity and CHPs_IN'!F$54</f>
        <v>2.1585364485295475</v>
      </c>
      <c r="K323" s="1">
        <f>IFERROR(K95/SUM(K95,K248),0)*'[1]Electricity and CHPs_IN'!G$54</f>
        <v>2.2900455487666624</v>
      </c>
      <c r="L323" s="1">
        <f>IFERROR(L95/SUM(L95,L248),0)*'[1]Electricity and CHPs_IN'!H$54</f>
        <v>5.2865774873478522</v>
      </c>
      <c r="M323" s="1">
        <f>IFERROR(M95/SUM(M95,M248),0)*'[1]Electricity and CHPs_IN'!I$54</f>
        <v>5.2115020022642069</v>
      </c>
      <c r="N323" s="1">
        <f>IFERROR(N95/SUM(N95,N248),0)*'[1]Electricity and CHPs_IN'!J$54</f>
        <v>5.6276296703495801</v>
      </c>
      <c r="O323" s="1">
        <f>IFERROR(O95/SUM(O95,O248),0)*'[1]Electricity and CHPs_IN'!K$54</f>
        <v>7.0276267283127956</v>
      </c>
      <c r="P323" s="1">
        <f>IFERROR(P95/SUM(P95,P248),0)*'[1]Electricity and CHPs_IN'!L$54</f>
        <v>7.4722194798078574</v>
      </c>
      <c r="Q323" s="1">
        <f>IFERROR(Q95/SUM(Q95,Q248),0)*'[1]Electricity and CHPs_IN'!M$54</f>
        <v>7.4848948144899188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0.7671341332260454</v>
      </c>
      <c r="G324" s="1">
        <f>IFERROR(G96/SUM(G96,G249),0)*'[1]Electricity and CHPs_IN'!C$55</f>
        <v>0.79074515665729828</v>
      </c>
      <c r="H324" s="1">
        <f>IFERROR(H96/SUM(H96,H249),0)*'[1]Electricity and CHPs_IN'!D$55</f>
        <v>1.5104394501011975</v>
      </c>
      <c r="I324" s="1">
        <f>IFERROR(I96/SUM(I96,I249),0)*'[1]Electricity and CHPs_IN'!E$55</f>
        <v>1.5895120721360005</v>
      </c>
      <c r="J324" s="1">
        <f>IFERROR(J96/SUM(J96,J249),0)*'[1]Electricity and CHPs_IN'!F$55</f>
        <v>1.4844021661489974</v>
      </c>
      <c r="K324" s="1">
        <f>IFERROR(K96/SUM(K96,K249),0)*'[1]Electricity and CHPs_IN'!G$55</f>
        <v>0.90321086597052325</v>
      </c>
      <c r="L324" s="1">
        <f>IFERROR(L96/SUM(L96,L249),0)*'[1]Electricity and CHPs_IN'!H$55</f>
        <v>0</v>
      </c>
      <c r="M324" s="1">
        <f>IFERROR(M96/SUM(M96,M249),0)*'[1]Electricity and CHPs_IN'!I$55</f>
        <v>0</v>
      </c>
      <c r="N324" s="1">
        <f>IFERROR(N96/SUM(N96,N249),0)*'[1]Electricity and CHPs_IN'!J$55</f>
        <v>2.230467996554718E-3</v>
      </c>
      <c r="O324" s="1">
        <f>IFERROR(O96/SUM(O96,O249),0)*'[1]Electricity and CHPs_IN'!K$55</f>
        <v>2.0873047726210517E-3</v>
      </c>
      <c r="P324" s="1">
        <f>IFERROR(P96/SUM(P96,P249),0)*'[1]Electricity and CHPs_IN'!L$55</f>
        <v>1.6669397269305408E-3</v>
      </c>
      <c r="Q324" s="1">
        <f>IFERROR(Q96/SUM(Q96,Q249),0)*'[1]Electricity and CHPs_IN'!M$55</f>
        <v>4.8998513216114955E-3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M325" s="1">
        <f>IFERROR(M97/SUM(M97,M250),0)*'[1]Electricity and CHPs_IN'!I$58</f>
        <v>0</v>
      </c>
      <c r="N325" s="1">
        <f>IFERROR(N97/SUM(N97,N250),0)*'[1]Electricity and CHPs_IN'!J$58</f>
        <v>1.1522225457599412E-3</v>
      </c>
      <c r="O325" s="1">
        <f>IFERROR(O97/SUM(O97,O250),0)*'[1]Electricity and CHPs_IN'!K$58</f>
        <v>1.7994934162794997E-3</v>
      </c>
      <c r="P325" s="1">
        <f>IFERROR(P97/SUM(P97,P250),0)*'[1]Electricity and CHPs_IN'!L$58</f>
        <v>1.3711014618009718E-3</v>
      </c>
      <c r="Q325" s="1">
        <f>IFERROR(Q97/SUM(Q97,Q250),0)*'[1]Electricity and CHPs_IN'!M$58</f>
        <v>3.7656414149988466E-3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2.9168984763291741</v>
      </c>
      <c r="G326" s="1">
        <f t="shared" ref="G326:K326" si="309">G310-G342</f>
        <v>1.3206413934718138</v>
      </c>
      <c r="H326" s="1">
        <f t="shared" si="309"/>
        <v>1.6152055680620929</v>
      </c>
      <c r="I326" s="1">
        <f t="shared" si="309"/>
        <v>2.1204394798086303</v>
      </c>
      <c r="J326" s="1">
        <f t="shared" si="309"/>
        <v>1.773114254953351</v>
      </c>
      <c r="K326" s="1">
        <f t="shared" si="309"/>
        <v>1.6876839050942758</v>
      </c>
      <c r="L326" s="1">
        <f t="shared" ref="L326:O326" si="310">L310-L342</f>
        <v>1.0095853726525155</v>
      </c>
      <c r="M326" s="1">
        <f t="shared" si="310"/>
        <v>0.60955380902384881</v>
      </c>
      <c r="N326" s="1">
        <f t="shared" si="310"/>
        <v>8.027460432325384E-3</v>
      </c>
      <c r="O326" s="1">
        <f t="shared" si="310"/>
        <v>1.1791029597182145E-2</v>
      </c>
      <c r="P326" s="1">
        <f>P310-P342</f>
        <v>1.0030109084576466E-2</v>
      </c>
      <c r="Q326" s="1">
        <f>Q310-Q342</f>
        <v>6.7667607604240843E-2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3.3946247378330341E-5</v>
      </c>
      <c r="L327" s="1">
        <f t="shared" ref="L327:O327" si="312">IFERROR(L99/L83,0)*L311</f>
        <v>2.8796415641048391E-5</v>
      </c>
      <c r="M327" s="1">
        <f t="shared" si="312"/>
        <v>2.4422831814261249E-4</v>
      </c>
      <c r="N327" s="1">
        <f t="shared" si="312"/>
        <v>2.0177914207294275E-5</v>
      </c>
      <c r="O327" s="1">
        <f t="shared" si="312"/>
        <v>4.1221124937324203E-5</v>
      </c>
      <c r="P327" s="1">
        <f t="shared" ref="P327:Q341" si="313">IFERROR(P99/P83,0)*P311</f>
        <v>2.3824258236597051E-5</v>
      </c>
      <c r="Q327" s="1">
        <f t="shared" si="313"/>
        <v>2.3783107527482279E-4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0</v>
      </c>
      <c r="K328" s="1">
        <f t="shared" si="314"/>
        <v>2.8638400159043985E-5</v>
      </c>
      <c r="L328" s="1">
        <f t="shared" ref="L328:O328" si="315">IFERROR(L100/L84,0)*L312</f>
        <v>1.1033430100860721E-5</v>
      </c>
      <c r="M328" s="1">
        <f t="shared" si="315"/>
        <v>4.7477059623885307E-2</v>
      </c>
      <c r="N328" s="1">
        <f t="shared" si="315"/>
        <v>1.6420164544162988E-4</v>
      </c>
      <c r="O328" s="1">
        <f t="shared" si="315"/>
        <v>1.2975532706042481E-4</v>
      </c>
      <c r="P328" s="1">
        <f t="shared" si="313"/>
        <v>9.3905270110202085E-5</v>
      </c>
      <c r="Q328" s="1">
        <f t="shared" si="313"/>
        <v>6.8573370976411131E-4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2.9662445361462761E-5</v>
      </c>
      <c r="M329" s="1">
        <f t="shared" si="317"/>
        <v>2.8050906530545025E-4</v>
      </c>
      <c r="N329" s="1">
        <f t="shared" si="317"/>
        <v>4.5277441312023428E-4</v>
      </c>
      <c r="O329" s="1">
        <f t="shared" si="317"/>
        <v>1.3092746360942474E-3</v>
      </c>
      <c r="P329" s="1">
        <f t="shared" si="313"/>
        <v>6.743511885595624E-4</v>
      </c>
      <c r="Q329" s="1">
        <f t="shared" si="313"/>
        <v>4.0464045320160041E-3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1.2487540008509932</v>
      </c>
      <c r="G330" s="1">
        <f t="shared" si="318"/>
        <v>3.5089404427948912E-4</v>
      </c>
      <c r="H330" s="1">
        <f t="shared" si="318"/>
        <v>1.7383518168299227E-3</v>
      </c>
      <c r="I330" s="1">
        <f t="shared" si="318"/>
        <v>0</v>
      </c>
      <c r="J330" s="1">
        <f t="shared" si="318"/>
        <v>0</v>
      </c>
      <c r="K330" s="1">
        <f t="shared" si="318"/>
        <v>0</v>
      </c>
      <c r="L330" s="1">
        <f t="shared" ref="L330:O330" si="319">IFERROR(L102/L86,0)*L314</f>
        <v>0</v>
      </c>
      <c r="M330" s="1">
        <f t="shared" si="319"/>
        <v>0</v>
      </c>
      <c r="N330" s="1">
        <f t="shared" si="319"/>
        <v>0</v>
      </c>
      <c r="O330" s="1">
        <f t="shared" si="319"/>
        <v>0</v>
      </c>
      <c r="P330" s="1">
        <f t="shared" si="313"/>
        <v>0</v>
      </c>
      <c r="Q330" s="1">
        <f t="shared" si="313"/>
        <v>0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</v>
      </c>
      <c r="L331" s="1">
        <f t="shared" ref="L331:O331" si="321">IFERROR(L103/L87,0)*L315</f>
        <v>0</v>
      </c>
      <c r="M331" s="1">
        <f t="shared" si="321"/>
        <v>0</v>
      </c>
      <c r="N331" s="1">
        <f t="shared" si="321"/>
        <v>0</v>
      </c>
      <c r="O331" s="1">
        <f t="shared" si="321"/>
        <v>0</v>
      </c>
      <c r="P331" s="1">
        <f t="shared" si="313"/>
        <v>0</v>
      </c>
      <c r="Q331" s="1">
        <f t="shared" si="313"/>
        <v>0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0.87007937370034261</v>
      </c>
      <c r="G332" s="1">
        <f t="shared" si="322"/>
        <v>0.5303671532800126</v>
      </c>
      <c r="H332" s="1">
        <f t="shared" si="322"/>
        <v>6.6359712181029734E-2</v>
      </c>
      <c r="I332" s="1">
        <f t="shared" si="322"/>
        <v>0.42270591700540183</v>
      </c>
      <c r="J332" s="1">
        <f t="shared" si="322"/>
        <v>0.18244588418328136</v>
      </c>
      <c r="K332" s="1">
        <f t="shared" si="322"/>
        <v>0.79885827513673235</v>
      </c>
      <c r="L332" s="1">
        <f t="shared" ref="L332:O332" si="323">IFERROR(L104/L88,0)*L316</f>
        <v>0.72671056855217908</v>
      </c>
      <c r="M332" s="1">
        <f t="shared" si="323"/>
        <v>0.40417513877368744</v>
      </c>
      <c r="N332" s="1">
        <f t="shared" si="323"/>
        <v>5.2677450092022803E-3</v>
      </c>
      <c r="O332" s="1">
        <f t="shared" si="323"/>
        <v>7.2051735850849506E-3</v>
      </c>
      <c r="P332" s="1">
        <f t="shared" si="313"/>
        <v>6.5451813355035466E-3</v>
      </c>
      <c r="Q332" s="1">
        <f t="shared" si="313"/>
        <v>4.0782633061434273E-2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5.1070100942044797E-3</v>
      </c>
      <c r="L333" s="1">
        <f t="shared" ref="L333:O333" si="325">IFERROR(L105/L89,0)*L317</f>
        <v>0.28280531180923285</v>
      </c>
      <c r="M333" s="1">
        <f t="shared" si="325"/>
        <v>0.15737687324282779</v>
      </c>
      <c r="N333" s="1">
        <f t="shared" si="325"/>
        <v>2.0530725453059596E-3</v>
      </c>
      <c r="O333" s="1">
        <f t="shared" si="325"/>
        <v>2.8179866602419832E-3</v>
      </c>
      <c r="P333" s="1">
        <f t="shared" si="313"/>
        <v>2.5583020743028522E-3</v>
      </c>
      <c r="Q333" s="1">
        <f t="shared" si="313"/>
        <v>1.5947095585541214E-2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1.7899254295851454E-2</v>
      </c>
      <c r="G335" s="1">
        <f t="shared" si="328"/>
        <v>2.7870563268667633E-3</v>
      </c>
      <c r="H335" s="1">
        <f t="shared" si="328"/>
        <v>8.9878664653692559E-3</v>
      </c>
      <c r="I335" s="1">
        <f t="shared" si="328"/>
        <v>6.189619846773786E-3</v>
      </c>
      <c r="J335" s="1">
        <f t="shared" si="328"/>
        <v>5.8452947793671316E-3</v>
      </c>
      <c r="K335" s="1">
        <f t="shared" si="328"/>
        <v>2.9421243669684005E-3</v>
      </c>
      <c r="L335" s="1">
        <f t="shared" ref="L335:O335" si="329">IFERROR(L107/L91,0)*L319</f>
        <v>0</v>
      </c>
      <c r="M335" s="1">
        <f t="shared" si="329"/>
        <v>0</v>
      </c>
      <c r="N335" s="1">
        <f t="shared" si="329"/>
        <v>9.6395580011122137E-6</v>
      </c>
      <c r="O335" s="1">
        <f t="shared" si="329"/>
        <v>3.3089250768664888E-5</v>
      </c>
      <c r="P335" s="1">
        <f t="shared" si="313"/>
        <v>2.7125998463184164E-5</v>
      </c>
      <c r="Q335" s="1">
        <f t="shared" si="313"/>
        <v>2.0628678683621741E-4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0</v>
      </c>
      <c r="J336" s="1">
        <f t="shared" si="330"/>
        <v>0</v>
      </c>
      <c r="K336" s="1">
        <f t="shared" si="330"/>
        <v>0</v>
      </c>
      <c r="L336" s="1">
        <f t="shared" ref="L336:O336" si="331">IFERROR(L108/L92,0)*L320</f>
        <v>0</v>
      </c>
      <c r="M336" s="1">
        <f t="shared" si="331"/>
        <v>0</v>
      </c>
      <c r="N336" s="1">
        <f t="shared" si="331"/>
        <v>1.1946059554243714E-5</v>
      </c>
      <c r="O336" s="1">
        <f t="shared" si="331"/>
        <v>4.5995900568917063E-5</v>
      </c>
      <c r="P336" s="1">
        <f t="shared" si="313"/>
        <v>2.4450320460931921E-5</v>
      </c>
      <c r="Q336" s="1">
        <f t="shared" si="313"/>
        <v>3.1232084902246734E-4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3.2967273903296769E-2</v>
      </c>
      <c r="G337" s="1">
        <f t="shared" si="332"/>
        <v>3.0971982792990158E-2</v>
      </c>
      <c r="H337" s="1">
        <f t="shared" si="332"/>
        <v>0.12443281778233314</v>
      </c>
      <c r="I337" s="1">
        <f t="shared" si="332"/>
        <v>0.12988180699585816</v>
      </c>
      <c r="J337" s="1">
        <f t="shared" si="332"/>
        <v>0.13013022687052406</v>
      </c>
      <c r="K337" s="1">
        <f t="shared" si="332"/>
        <v>5.2487796931545858E-2</v>
      </c>
      <c r="L337" s="1">
        <f t="shared" ref="L337:O337" si="333">IFERROR(L109/L93,0)*L321</f>
        <v>0</v>
      </c>
      <c r="M337" s="1">
        <f t="shared" si="333"/>
        <v>0</v>
      </c>
      <c r="N337" s="1">
        <f t="shared" si="333"/>
        <v>5.4634300482764985E-6</v>
      </c>
      <c r="O337" s="1">
        <f t="shared" si="333"/>
        <v>5.5058262532973463E-5</v>
      </c>
      <c r="P337" s="1">
        <f t="shared" si="313"/>
        <v>1.9405214144060304E-5</v>
      </c>
      <c r="Q337" s="1">
        <f t="shared" si="313"/>
        <v>4.3364945871548792E-3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0</v>
      </c>
      <c r="J338" s="1">
        <f t="shared" si="334"/>
        <v>0</v>
      </c>
      <c r="K338" s="1">
        <f t="shared" si="334"/>
        <v>0</v>
      </c>
      <c r="L338" s="1">
        <f t="shared" ref="L338:O338" si="335">IFERROR(L110/L94,0)*L322</f>
        <v>0</v>
      </c>
      <c r="M338" s="1">
        <f t="shared" si="335"/>
        <v>0</v>
      </c>
      <c r="N338" s="1">
        <f t="shared" si="335"/>
        <v>2.3178496547800704E-5</v>
      </c>
      <c r="O338" s="1">
        <f t="shared" si="335"/>
        <v>1.0204924073182907E-4</v>
      </c>
      <c r="P338" s="1">
        <f t="shared" si="313"/>
        <v>4.2065778592749346E-5</v>
      </c>
      <c r="Q338" s="1">
        <f t="shared" si="313"/>
        <v>7.31284556101112E-4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0.74719857357868957</v>
      </c>
      <c r="G340" s="1">
        <f t="shared" si="338"/>
        <v>0.75616430702766468</v>
      </c>
      <c r="H340" s="1">
        <f t="shared" si="338"/>
        <v>1.4136868198165309</v>
      </c>
      <c r="I340" s="1">
        <f t="shared" si="338"/>
        <v>1.5616621359605964</v>
      </c>
      <c r="J340" s="1">
        <f t="shared" si="338"/>
        <v>1.4546928491201787</v>
      </c>
      <c r="K340" s="1">
        <f t="shared" si="338"/>
        <v>0.82822611391728718</v>
      </c>
      <c r="L340" s="1">
        <f t="shared" ref="L340:O340" si="339">IFERROR(L112/L96,0)*L324</f>
        <v>0</v>
      </c>
      <c r="M340" s="1">
        <f t="shared" si="339"/>
        <v>0</v>
      </c>
      <c r="N340" s="1">
        <f t="shared" si="339"/>
        <v>1.2700496398424097E-5</v>
      </c>
      <c r="O340" s="1">
        <f t="shared" si="339"/>
        <v>2.7616797739488038E-5</v>
      </c>
      <c r="P340" s="1">
        <f t="shared" si="313"/>
        <v>1.1795521608193893E-5</v>
      </c>
      <c r="Q340" s="1">
        <f t="shared" si="313"/>
        <v>2.157298323340075E-4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0</v>
      </c>
      <c r="J341" s="1">
        <f t="shared" si="340"/>
        <v>0</v>
      </c>
      <c r="K341" s="1">
        <f t="shared" si="340"/>
        <v>0</v>
      </c>
      <c r="L341" s="1">
        <f t="shared" ref="L341:O341" si="341">IFERROR(L113/L97,0)*L325</f>
        <v>0</v>
      </c>
      <c r="M341" s="1">
        <f t="shared" si="341"/>
        <v>0</v>
      </c>
      <c r="N341" s="1">
        <f t="shared" si="341"/>
        <v>6.5608644980386009E-6</v>
      </c>
      <c r="O341" s="1">
        <f t="shared" si="341"/>
        <v>2.3808811421691465E-5</v>
      </c>
      <c r="P341" s="1">
        <f t="shared" si="313"/>
        <v>9.7021245929989442E-6</v>
      </c>
      <c r="Q341" s="1">
        <f t="shared" si="313"/>
        <v>1.6579302876082422E-4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1.1425267896509324</v>
      </c>
      <c r="G342" s="1">
        <f t="shared" ref="G342:K342" si="342">SUM(G343:G357)</f>
        <v>1.3154395399246164</v>
      </c>
      <c r="H342" s="1">
        <f t="shared" si="342"/>
        <v>1.4102732961133055</v>
      </c>
      <c r="I342" s="1">
        <f t="shared" si="342"/>
        <v>1.4185002902704051</v>
      </c>
      <c r="J342" s="1">
        <f t="shared" si="342"/>
        <v>2.1947489132849682</v>
      </c>
      <c r="K342" s="1">
        <f t="shared" si="342"/>
        <v>2.442842661826985</v>
      </c>
      <c r="L342" s="1">
        <f t="shared" ref="L342:O342" si="343">SUM(L343:L357)</f>
        <v>5.5522898262388916</v>
      </c>
      <c r="M342" s="1">
        <f t="shared" si="343"/>
        <v>5.9968588454363179</v>
      </c>
      <c r="N342" s="1">
        <f t="shared" si="343"/>
        <v>7.0293891210912784</v>
      </c>
      <c r="O342" s="1">
        <f t="shared" si="343"/>
        <v>7.9070133285218462</v>
      </c>
      <c r="P342" s="1">
        <f>SUM(P343:P357)</f>
        <v>8.8796415067026011</v>
      </c>
      <c r="Q342" s="1">
        <f>SUM(Q343:Q357)</f>
        <v>8.954155192054543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3.0733768231028412E-6</v>
      </c>
      <c r="L343" s="1">
        <f t="shared" ref="L343:O343" si="345">L311-L327</f>
        <v>7.5789162154343564E-6</v>
      </c>
      <c r="M343" s="1">
        <f t="shared" si="345"/>
        <v>3.1466685649438996E-4</v>
      </c>
      <c r="N343" s="1">
        <f t="shared" si="345"/>
        <v>3.5234782126651451E-3</v>
      </c>
      <c r="O343" s="1">
        <f t="shared" si="345"/>
        <v>3.0743120960435868E-3</v>
      </c>
      <c r="P343" s="1">
        <f t="shared" ref="P343:Q357" si="346">P311-P327</f>
        <v>3.3430130753195485E-3</v>
      </c>
      <c r="Q343" s="1">
        <f t="shared" si="346"/>
        <v>5.1640036913761234E-3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0</v>
      </c>
      <c r="K344" s="1">
        <f t="shared" si="347"/>
        <v>2.5928225384858244E-6</v>
      </c>
      <c r="L344" s="1">
        <f t="shared" ref="L344:O344" si="348">L312-L328</f>
        <v>2.9038837105849769E-6</v>
      </c>
      <c r="M344" s="1">
        <f t="shared" si="348"/>
        <v>6.1170044575752688E-2</v>
      </c>
      <c r="N344" s="1">
        <f t="shared" si="348"/>
        <v>2.8672979489039331E-2</v>
      </c>
      <c r="O344" s="1">
        <f t="shared" si="348"/>
        <v>9.6772800867148765E-3</v>
      </c>
      <c r="P344" s="1">
        <f t="shared" si="346"/>
        <v>1.3176760539708813E-2</v>
      </c>
      <c r="Q344" s="1">
        <f t="shared" si="346"/>
        <v>1.4889271321802722E-2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0</v>
      </c>
      <c r="L345" s="1">
        <f t="shared" ref="L345:O345" si="350">L313-L329</f>
        <v>7.8068462041146356E-6</v>
      </c>
      <c r="M345" s="1">
        <f t="shared" si="350"/>
        <v>3.6141143037435905E-4</v>
      </c>
      <c r="N345" s="1">
        <f t="shared" si="350"/>
        <v>7.9063711119591401E-2</v>
      </c>
      <c r="O345" s="1">
        <f t="shared" si="350"/>
        <v>9.7646991849632853E-2</v>
      </c>
      <c r="P345" s="1">
        <f t="shared" si="346"/>
        <v>9.4624765158435736E-2</v>
      </c>
      <c r="Q345" s="1">
        <f t="shared" si="346"/>
        <v>8.7859199711333019E-2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3.3317260965324058E-2</v>
      </c>
      <c r="G346" s="1">
        <f t="shared" si="351"/>
        <v>1.6047060233324504E-5</v>
      </c>
      <c r="H346" s="1">
        <f t="shared" si="351"/>
        <v>1.1897268071032335E-4</v>
      </c>
      <c r="I346" s="1">
        <f t="shared" si="351"/>
        <v>0</v>
      </c>
      <c r="J346" s="1">
        <f t="shared" si="351"/>
        <v>0</v>
      </c>
      <c r="K346" s="1">
        <f t="shared" si="351"/>
        <v>0</v>
      </c>
      <c r="L346" s="1">
        <f t="shared" ref="L346:O346" si="352">L314-L330</f>
        <v>0</v>
      </c>
      <c r="M346" s="1">
        <f t="shared" si="352"/>
        <v>0</v>
      </c>
      <c r="N346" s="1">
        <f t="shared" si="352"/>
        <v>0</v>
      </c>
      <c r="O346" s="1">
        <f t="shared" si="352"/>
        <v>0</v>
      </c>
      <c r="P346" s="1">
        <f t="shared" si="346"/>
        <v>0</v>
      </c>
      <c r="Q346" s="1">
        <f t="shared" si="346"/>
        <v>0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0</v>
      </c>
      <c r="L347" s="1">
        <f t="shared" ref="L347:O347" si="354">L315-L331</f>
        <v>0</v>
      </c>
      <c r="M347" s="1">
        <f t="shared" si="354"/>
        <v>0</v>
      </c>
      <c r="N347" s="1">
        <f t="shared" si="354"/>
        <v>0</v>
      </c>
      <c r="O347" s="1">
        <f t="shared" si="354"/>
        <v>0</v>
      </c>
      <c r="P347" s="1">
        <f t="shared" si="346"/>
        <v>0</v>
      </c>
      <c r="Q347" s="1">
        <f t="shared" si="346"/>
        <v>0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2.3214069011482708E-2</v>
      </c>
      <c r="G348" s="1">
        <f t="shared" si="355"/>
        <v>2.4254711053694256E-2</v>
      </c>
      <c r="H348" s="1">
        <f t="shared" si="355"/>
        <v>4.5416542111366004E-3</v>
      </c>
      <c r="I348" s="1">
        <f t="shared" si="355"/>
        <v>7.5383353021650223E-3</v>
      </c>
      <c r="J348" s="1">
        <f t="shared" si="355"/>
        <v>3.7261079664222818E-3</v>
      </c>
      <c r="K348" s="1">
        <f t="shared" si="355"/>
        <v>7.2325888643479996E-2</v>
      </c>
      <c r="L348" s="1">
        <f t="shared" ref="L348:O348" si="356">L316-L332</f>
        <v>0.19126264117665415</v>
      </c>
      <c r="M348" s="1">
        <f t="shared" si="356"/>
        <v>0.52074436477442143</v>
      </c>
      <c r="N348" s="1">
        <f t="shared" si="356"/>
        <v>0.9198564618284627</v>
      </c>
      <c r="O348" s="1">
        <f t="shared" si="356"/>
        <v>0.53736894226929577</v>
      </c>
      <c r="P348" s="1">
        <f t="shared" si="346"/>
        <v>0.91841796574024592</v>
      </c>
      <c r="Q348" s="1">
        <f t="shared" si="346"/>
        <v>0.88550946267188479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4.623711800586152E-4</v>
      </c>
      <c r="L349" s="1">
        <f t="shared" ref="L349:O349" si="358">L317-L333</f>
        <v>7.4431408068255434E-2</v>
      </c>
      <c r="M349" s="1">
        <f t="shared" si="358"/>
        <v>0.20276635553506811</v>
      </c>
      <c r="N349" s="1">
        <f t="shared" si="358"/>
        <v>0.35850863018296969</v>
      </c>
      <c r="O349" s="1">
        <f t="shared" si="358"/>
        <v>0.2101682205239144</v>
      </c>
      <c r="P349" s="1">
        <f t="shared" si="346"/>
        <v>0.35898021252447537</v>
      </c>
      <c r="Q349" s="1">
        <f t="shared" si="346"/>
        <v>0.34625778139086033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4.7755933198466785E-4</v>
      </c>
      <c r="G351" s="1">
        <f t="shared" si="361"/>
        <v>1.2745745184342952E-4</v>
      </c>
      <c r="H351" s="1">
        <f t="shared" si="361"/>
        <v>6.1512897268482976E-4</v>
      </c>
      <c r="I351" s="1">
        <f t="shared" si="361"/>
        <v>1.1038272217353366E-4</v>
      </c>
      <c r="J351" s="1">
        <f t="shared" si="361"/>
        <v>1.1937895744256258E-4</v>
      </c>
      <c r="K351" s="1">
        <f t="shared" si="361"/>
        <v>2.663698505272461E-4</v>
      </c>
      <c r="L351" s="1">
        <f t="shared" ref="L351:O351" si="362">L319-L335</f>
        <v>0</v>
      </c>
      <c r="M351" s="1">
        <f t="shared" si="362"/>
        <v>0</v>
      </c>
      <c r="N351" s="1">
        <f t="shared" si="362"/>
        <v>1.6832647937596369E-3</v>
      </c>
      <c r="O351" s="1">
        <f t="shared" si="362"/>
        <v>2.4678289115544327E-3</v>
      </c>
      <c r="P351" s="1">
        <f t="shared" si="346"/>
        <v>3.8063123159160529E-3</v>
      </c>
      <c r="Q351" s="1">
        <f t="shared" si="346"/>
        <v>4.4790855336014962E-3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0</v>
      </c>
      <c r="J352" s="1">
        <f t="shared" si="363"/>
        <v>0</v>
      </c>
      <c r="K352" s="1">
        <f t="shared" si="363"/>
        <v>0</v>
      </c>
      <c r="L352" s="1">
        <f t="shared" ref="L352:O352" si="364">L320-L336</f>
        <v>0</v>
      </c>
      <c r="M352" s="1">
        <f t="shared" si="364"/>
        <v>0</v>
      </c>
      <c r="N352" s="1">
        <f t="shared" si="364"/>
        <v>2.0860273333584748E-3</v>
      </c>
      <c r="O352" s="1">
        <f t="shared" si="364"/>
        <v>3.4304195652700726E-3</v>
      </c>
      <c r="P352" s="1">
        <f t="shared" si="346"/>
        <v>3.4308619468827921E-3</v>
      </c>
      <c r="Q352" s="1">
        <f t="shared" si="346"/>
        <v>6.7813931185488141E-3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8.7958017928506382E-4</v>
      </c>
      <c r="G353" s="1">
        <f t="shared" si="365"/>
        <v>1.4164084045516952E-3</v>
      </c>
      <c r="H353" s="1">
        <f t="shared" si="365"/>
        <v>8.5161736287078238E-3</v>
      </c>
      <c r="I353" s="1">
        <f t="shared" si="365"/>
        <v>2.3162500722064827E-3</v>
      </c>
      <c r="J353" s="1">
        <f t="shared" si="365"/>
        <v>2.6576608027369941E-3</v>
      </c>
      <c r="K353" s="1">
        <f t="shared" si="365"/>
        <v>4.7520651336594166E-3</v>
      </c>
      <c r="L353" s="1">
        <f t="shared" ref="L353:O353" si="366">L321-L337</f>
        <v>0</v>
      </c>
      <c r="M353" s="1">
        <f t="shared" si="366"/>
        <v>0</v>
      </c>
      <c r="N353" s="1">
        <f t="shared" si="366"/>
        <v>9.540270884174566E-4</v>
      </c>
      <c r="O353" s="1">
        <f t="shared" si="366"/>
        <v>4.1062994459668215E-3</v>
      </c>
      <c r="P353" s="1">
        <f t="shared" si="346"/>
        <v>2.722934077054236E-3</v>
      </c>
      <c r="Q353" s="1">
        <f t="shared" si="346"/>
        <v>9.4157897700389612E-2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0</v>
      </c>
      <c r="J354" s="1">
        <f t="shared" si="367"/>
        <v>0</v>
      </c>
      <c r="K354" s="1">
        <f t="shared" si="367"/>
        <v>0</v>
      </c>
      <c r="L354" s="1">
        <f t="shared" ref="L354:O354" si="368">L322-L338</f>
        <v>0</v>
      </c>
      <c r="M354" s="1">
        <f t="shared" si="368"/>
        <v>0</v>
      </c>
      <c r="N354" s="1">
        <f t="shared" si="368"/>
        <v>4.0474415120164619E-3</v>
      </c>
      <c r="O354" s="1">
        <f t="shared" si="368"/>
        <v>7.6109328809183599E-3</v>
      </c>
      <c r="P354" s="1">
        <f t="shared" si="346"/>
        <v>5.9026579741751854E-3</v>
      </c>
      <c r="Q354" s="1">
        <f t="shared" si="346"/>
        <v>1.5878312549311629E-2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1.0647027605154999</v>
      </c>
      <c r="G355" s="1">
        <f t="shared" si="369"/>
        <v>1.25504406632466</v>
      </c>
      <c r="H355" s="1">
        <f t="shared" si="369"/>
        <v>1.2997287363353993</v>
      </c>
      <c r="I355" s="1">
        <f t="shared" si="369"/>
        <v>1.380685385998456</v>
      </c>
      <c r="J355" s="1">
        <f t="shared" si="369"/>
        <v>2.1585364485295475</v>
      </c>
      <c r="K355" s="1">
        <f t="shared" si="369"/>
        <v>2.2900455487666624</v>
      </c>
      <c r="L355" s="1">
        <f t="shared" ref="L355:O355" si="370">L323-L339</f>
        <v>5.2865774873478522</v>
      </c>
      <c r="M355" s="1">
        <f t="shared" si="370"/>
        <v>5.2115020022642069</v>
      </c>
      <c r="N355" s="1">
        <f t="shared" si="370"/>
        <v>5.6276296703495801</v>
      </c>
      <c r="O355" s="1">
        <f t="shared" si="370"/>
        <v>7.0276267283127956</v>
      </c>
      <c r="P355" s="1">
        <f t="shared" si="346"/>
        <v>7.4722194798078574</v>
      </c>
      <c r="Q355" s="1">
        <f t="shared" si="346"/>
        <v>7.4848948144899188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1.9935559647355827E-2</v>
      </c>
      <c r="G356" s="1">
        <f t="shared" si="371"/>
        <v>3.4580849629633592E-2</v>
      </c>
      <c r="H356" s="1">
        <f t="shared" si="371"/>
        <v>9.675263028466663E-2</v>
      </c>
      <c r="I356" s="1">
        <f t="shared" si="371"/>
        <v>2.78499361754041E-2</v>
      </c>
      <c r="J356" s="1">
        <f t="shared" si="371"/>
        <v>2.9709317028818738E-2</v>
      </c>
      <c r="K356" s="1">
        <f t="shared" si="371"/>
        <v>7.498475205323607E-2</v>
      </c>
      <c r="L356" s="1">
        <f t="shared" ref="L356:O356" si="372">L324-L340</f>
        <v>0</v>
      </c>
      <c r="M356" s="1">
        <f t="shared" si="372"/>
        <v>0</v>
      </c>
      <c r="N356" s="1">
        <f t="shared" si="372"/>
        <v>2.2177675001562938E-3</v>
      </c>
      <c r="O356" s="1">
        <f t="shared" si="372"/>
        <v>2.0596879748815636E-3</v>
      </c>
      <c r="P356" s="1">
        <f t="shared" si="346"/>
        <v>1.6551442053223469E-3</v>
      </c>
      <c r="Q356" s="1">
        <f t="shared" si="346"/>
        <v>4.6841214892774877E-3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0</v>
      </c>
      <c r="J357" s="1">
        <f t="shared" si="373"/>
        <v>0</v>
      </c>
      <c r="K357" s="1">
        <f t="shared" si="373"/>
        <v>0</v>
      </c>
      <c r="L357" s="1">
        <f t="shared" ref="L357:O357" si="374">L325-L341</f>
        <v>0</v>
      </c>
      <c r="M357" s="1">
        <f t="shared" si="374"/>
        <v>0</v>
      </c>
      <c r="N357" s="1">
        <f t="shared" si="374"/>
        <v>1.1456616812619027E-3</v>
      </c>
      <c r="O357" s="1">
        <f t="shared" si="374"/>
        <v>1.7756846048578082E-3</v>
      </c>
      <c r="P357" s="1">
        <f t="shared" si="346"/>
        <v>1.3613993372079728E-3</v>
      </c>
      <c r="Q357" s="1">
        <f t="shared" si="346"/>
        <v>3.5998483862380226E-3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22.495512001646183</v>
      </c>
      <c r="G358" s="1">
        <f t="shared" ref="G358:K358" si="376">SUM(G359:G364)</f>
        <v>24.609462017500242</v>
      </c>
      <c r="H358" s="1">
        <f t="shared" si="376"/>
        <v>25.147776406276662</v>
      </c>
      <c r="I358" s="1">
        <f t="shared" si="376"/>
        <v>25.186664161901486</v>
      </c>
      <c r="J358" s="1">
        <f t="shared" si="376"/>
        <v>25.593803161944329</v>
      </c>
      <c r="K358" s="1">
        <f t="shared" si="376"/>
        <v>26.759688488288177</v>
      </c>
      <c r="L358" s="1">
        <f t="shared" ref="L358:O358" si="377">SUM(L359:L364)</f>
        <v>32.278950172211793</v>
      </c>
      <c r="M358" s="1">
        <f t="shared" si="377"/>
        <v>33.826470058729321</v>
      </c>
      <c r="N358" s="1">
        <f t="shared" si="377"/>
        <v>33.698534910471231</v>
      </c>
      <c r="O358" s="1">
        <f t="shared" si="377"/>
        <v>33.698913224778956</v>
      </c>
      <c r="P358" s="1">
        <f>SUM(P359:P364)</f>
        <v>33.698952300250276</v>
      </c>
      <c r="Q358" s="1">
        <f>SUM(Q359:Q364)</f>
        <v>33.698781875376952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18.203593131497644</v>
      </c>
      <c r="G359" s="1">
        <f>'[1]Electricity and CHPs_IN'!C$19</f>
        <v>20.429783809773543</v>
      </c>
      <c r="H359" s="1">
        <f>'[1]Electricity and CHPs_IN'!D$19</f>
        <v>20.734916944902313</v>
      </c>
      <c r="I359" s="1">
        <f>'[1]Electricity and CHPs_IN'!E$19</f>
        <v>20.696587471205895</v>
      </c>
      <c r="J359" s="1">
        <f>'[1]Electricity and CHPs_IN'!F$19</f>
        <v>20.958778364459565</v>
      </c>
      <c r="K359" s="1">
        <f>'[1]Electricity and CHPs_IN'!G$19</f>
        <v>16.054262663943963</v>
      </c>
      <c r="L359" s="1">
        <f>'[1]Electricity and CHPs_IN'!H$19</f>
        <v>12.648991190275142</v>
      </c>
      <c r="M359" s="1">
        <f>'[1]Electricity and CHPs_IN'!I$19</f>
        <v>13.148343076510233</v>
      </c>
      <c r="N359" s="1">
        <f>'[1]Electricity and CHPs_IN'!J$19</f>
        <v>13.018157793336604</v>
      </c>
      <c r="O359" s="1">
        <f>'[1]Electricity and CHPs_IN'!K$19</f>
        <v>13.018163959448088</v>
      </c>
      <c r="P359" s="1">
        <f>'[1]Electricity and CHPs_IN'!L$19</f>
        <v>13.01815837323598</v>
      </c>
      <c r="Q359" s="1">
        <f>'[1]Electricity and CHPs_IN'!M$19</f>
        <v>13.018159806227423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5.9134527644315344</v>
      </c>
      <c r="L360" s="1">
        <f>'[1]Electricity and CHPs_IN'!H$20</f>
        <v>12.762095382354786</v>
      </c>
      <c r="M360" s="1">
        <f>'[1]Electricity and CHPs_IN'!I$20</f>
        <v>13.147405980164203</v>
      </c>
      <c r="N360" s="1">
        <f>'[1]Electricity and CHPs_IN'!J$20</f>
        <v>13.017239584196751</v>
      </c>
      <c r="O360" s="1">
        <f>'[1]Electricity and CHPs_IN'!K$20</f>
        <v>13.017236039372653</v>
      </c>
      <c r="P360" s="1">
        <f>'[1]Electricity and CHPs_IN'!L$20</f>
        <v>13.017233357049147</v>
      </c>
      <c r="Q360" s="1">
        <f>'[1]Electricity and CHPs_IN'!M$20</f>
        <v>13.017236003628749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3.8974745237498301</v>
      </c>
      <c r="G361" s="1">
        <f>IFERROR(G133/SUM(G133,G198),0)*'[1]Electricity and CHPs_IN'!C$26</f>
        <v>3.7704859187320792</v>
      </c>
      <c r="H361" s="1">
        <f>IFERROR(H133/SUM(H133,H198),0)*'[1]Electricity and CHPs_IN'!D$26</f>
        <v>3.7791987046328397</v>
      </c>
      <c r="I361" s="1">
        <f>IFERROR(I133/SUM(I133,I198),0)*'[1]Electricity and CHPs_IN'!E$26</f>
        <v>3.7957650663989968</v>
      </c>
      <c r="J361" s="1">
        <f>IFERROR(J133/SUM(J133,J198),0)*'[1]Electricity and CHPs_IN'!F$26</f>
        <v>3.8653594534847864</v>
      </c>
      <c r="K361" s="1">
        <f>IFERROR(K133/SUM(K133,K198),0)*'[1]Electricity and CHPs_IN'!G$26</f>
        <v>3.2595835108199989</v>
      </c>
      <c r="L361" s="1">
        <f>IFERROR(L133/SUM(L133,L198),0)*'[1]Electricity and CHPs_IN'!H$26</f>
        <v>3.4596840751350748</v>
      </c>
      <c r="M361" s="1">
        <f>IFERROR(M133/SUM(M133,M198),0)*'[1]Electricity and CHPs_IN'!I$26</f>
        <v>3.7601574701651965</v>
      </c>
      <c r="N361" s="1">
        <f>IFERROR(N133/SUM(N133,N198),0)*'[1]Electricity and CHPs_IN'!J$26</f>
        <v>3.9060914407461933</v>
      </c>
      <c r="O361" s="1">
        <f>IFERROR(O133/SUM(O133,O198),0)*'[1]Electricity and CHPs_IN'!K$26</f>
        <v>3.9063805819944069</v>
      </c>
      <c r="P361" s="1">
        <f>IFERROR(P133/SUM(P133,P198),0)*'[1]Electricity and CHPs_IN'!L$26</f>
        <v>3.906437747315695</v>
      </c>
      <c r="Q361" s="1">
        <f>IFERROR(Q133/SUM(Q133,Q198),0)*'[1]Electricity and CHPs_IN'!M$26</f>
        <v>3.906150662873022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0.66098619203051068</v>
      </c>
      <c r="L362" s="1">
        <f>IFERROR(L134/SUM(L134,L199),0)*'[1]Electricity and CHPs_IN'!H$27</f>
        <v>1.3650796610661591</v>
      </c>
      <c r="M362" s="1">
        <f>IFERROR(M134/SUM(M134,M199),0)*'[1]Electricity and CHPs_IN'!I$27</f>
        <v>1.3501423300368933</v>
      </c>
      <c r="N362" s="1">
        <f>IFERROR(N134/SUM(N134,N199),0)*'[1]Electricity and CHPs_IN'!J$27</f>
        <v>1.3367745959210535</v>
      </c>
      <c r="O362" s="1">
        <f>IFERROR(O134/SUM(O134,O199),0)*'[1]Electricity and CHPs_IN'!K$27</f>
        <v>1.3367747833454422</v>
      </c>
      <c r="P362" s="1">
        <f>IFERROR(P134/SUM(P134,P199),0)*'[1]Electricity and CHPs_IN'!L$27</f>
        <v>1.3367742162304119</v>
      </c>
      <c r="Q362" s="1">
        <f>IFERROR(Q134/SUM(Q134,Q199),0)*'[1]Electricity and CHPs_IN'!M$27</f>
        <v>1.3367748491221636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0.39444434639870785</v>
      </c>
      <c r="G363" s="1">
        <f>IFERROR(G135/SUM(G135,G274),0)*'[1]Electricity and CHPs_IN'!C$44</f>
        <v>0.40919228899462046</v>
      </c>
      <c r="H363" s="1">
        <f>IFERROR(H135/SUM(H135,H274),0)*'[1]Electricity and CHPs_IN'!D$44</f>
        <v>0.63366075674151112</v>
      </c>
      <c r="I363" s="1">
        <f>IFERROR(I135/SUM(I135,I274),0)*'[1]Electricity and CHPs_IN'!E$44</f>
        <v>0.6943116242965951</v>
      </c>
      <c r="J363" s="1">
        <f>IFERROR(J135/SUM(J135,J274),0)*'[1]Electricity and CHPs_IN'!F$44</f>
        <v>0.76966534399998021</v>
      </c>
      <c r="K363" s="1">
        <f>IFERROR(K135/SUM(K135,K274),0)*'[1]Electricity and CHPs_IN'!G$44</f>
        <v>0.79395762030240324</v>
      </c>
      <c r="L363" s="1">
        <f>IFERROR(L135/SUM(L135,L274),0)*'[1]Electricity and CHPs_IN'!H$44</f>
        <v>4.9388052566765343E-4</v>
      </c>
      <c r="M363" s="1">
        <f>IFERROR(M135/SUM(M135,M274),0)*'[1]Electricity and CHPs_IN'!I$44</f>
        <v>2.5890851659230563E-4</v>
      </c>
      <c r="N363" s="1">
        <f>IFERROR(N135/SUM(N135,N274),0)*'[1]Electricity and CHPs_IN'!J$44</f>
        <v>4.4234262085240955E-4</v>
      </c>
      <c r="O363" s="1">
        <f>IFERROR(O135/SUM(O135,O274),0)*'[1]Electricity and CHPs_IN'!K$44</f>
        <v>3.2191659581314876E-4</v>
      </c>
      <c r="P363" s="1">
        <f>IFERROR(P135/SUM(P135,P274),0)*'[1]Electricity and CHPs_IN'!L$44</f>
        <v>4.3275248718140373E-4</v>
      </c>
      <c r="Q363" s="1">
        <f>IFERROR(Q135/SUM(Q135,Q274),0)*'[1]Electricity and CHPs_IN'!M$44</f>
        <v>2.2956347644921389E-4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7.7445736759764378E-2</v>
      </c>
      <c r="L364" s="1">
        <f>IFERROR(L136/SUM(L136,L275),0)*'[1]Electricity and CHPs_IN'!H$45</f>
        <v>2.042605982854965</v>
      </c>
      <c r="M364" s="1">
        <f>IFERROR(M136/SUM(M136,M275),0)*'[1]Electricity and CHPs_IN'!I$45</f>
        <v>2.4201622933362037</v>
      </c>
      <c r="N364" s="1">
        <f>IFERROR(N136/SUM(N136,N275),0)*'[1]Electricity and CHPs_IN'!J$45</f>
        <v>2.4198291536497716</v>
      </c>
      <c r="O364" s="1">
        <f>IFERROR(O136/SUM(O136,O275),0)*'[1]Electricity and CHPs_IN'!K$45</f>
        <v>2.4200359440225543</v>
      </c>
      <c r="P364" s="1">
        <f>IFERROR(P136/SUM(P136,P275),0)*'[1]Electricity and CHPs_IN'!L$45</f>
        <v>2.4199158539318568</v>
      </c>
      <c r="Q364" s="1">
        <f>IFERROR(Q136/SUM(Q136,Q275),0)*'[1]Electricity and CHPs_IN'!M$45</f>
        <v>2.4202309900491423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11.050533827623738</v>
      </c>
      <c r="G365" s="1">
        <f t="shared" ref="G365:K365" si="378">SUM(G366:G369)</f>
        <v>12.10013486425281</v>
      </c>
      <c r="H365" s="1">
        <f t="shared" si="378"/>
        <v>12.257057824767577</v>
      </c>
      <c r="I365" s="1">
        <f t="shared" si="378"/>
        <v>12.246176268802445</v>
      </c>
      <c r="J365" s="1">
        <f t="shared" si="378"/>
        <v>12.412068908972175</v>
      </c>
      <c r="K365" s="1">
        <f t="shared" si="378"/>
        <v>12.944142565613005</v>
      </c>
      <c r="L365" s="1">
        <f t="shared" ref="L365:O365" si="379">SUM(L366:L369)</f>
        <v>15.11792515441558</v>
      </c>
      <c r="M365" s="1">
        <f t="shared" si="379"/>
        <v>15.703024428438264</v>
      </c>
      <c r="N365" s="1">
        <f t="shared" si="379"/>
        <v>15.639131707100303</v>
      </c>
      <c r="O365" s="1">
        <f t="shared" si="379"/>
        <v>15.639277682080298</v>
      </c>
      <c r="P365" s="1">
        <f>SUM(P366:P369)</f>
        <v>15.639301846915618</v>
      </c>
      <c r="Q365" s="1">
        <f>SUM(Q366:Q369)</f>
        <v>15.639160660925679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9.101796565748824</v>
      </c>
      <c r="G366" s="1">
        <f t="shared" ref="G366:K366" si="380">G359*IFERROR(G138/G131,0)</f>
        <v>10.214891904886771</v>
      </c>
      <c r="H366" s="1">
        <f t="shared" si="380"/>
        <v>10.367458472451156</v>
      </c>
      <c r="I366" s="1">
        <f t="shared" si="380"/>
        <v>10.348293735602947</v>
      </c>
      <c r="J366" s="1">
        <f t="shared" si="380"/>
        <v>10.479389182229783</v>
      </c>
      <c r="K366" s="1">
        <f t="shared" si="380"/>
        <v>8.0271313319719813</v>
      </c>
      <c r="L366" s="1">
        <f t="shared" ref="L366:O366" si="381">L359*IFERROR(L138/L131,0)</f>
        <v>6.324495595137571</v>
      </c>
      <c r="M366" s="1">
        <f t="shared" si="381"/>
        <v>6.5741715382551167</v>
      </c>
      <c r="N366" s="1">
        <f t="shared" si="381"/>
        <v>6.509078896668302</v>
      </c>
      <c r="O366" s="1">
        <f t="shared" si="381"/>
        <v>6.5090819797240442</v>
      </c>
      <c r="P366" s="1">
        <f t="shared" ref="P366:Q371" si="382">P359*IFERROR(P138/P131,0)</f>
        <v>6.5090791866179902</v>
      </c>
      <c r="Q366" s="1">
        <f t="shared" si="382"/>
        <v>6.5090799031137117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2.9567263822157672</v>
      </c>
      <c r="L367" s="1">
        <f t="shared" ref="L367:O367" si="384">L360*IFERROR(L139/L132,0)</f>
        <v>6.3810476911773932</v>
      </c>
      <c r="M367" s="1">
        <f t="shared" si="384"/>
        <v>6.5737029900821016</v>
      </c>
      <c r="N367" s="1">
        <f t="shared" si="384"/>
        <v>6.5086197920983757</v>
      </c>
      <c r="O367" s="1">
        <f t="shared" si="384"/>
        <v>6.5086180196863266</v>
      </c>
      <c r="P367" s="1">
        <f t="shared" si="382"/>
        <v>6.5086166785245734</v>
      </c>
      <c r="Q367" s="1">
        <f t="shared" si="382"/>
        <v>6.5086180018143747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1.948737261874915</v>
      </c>
      <c r="G368" s="1">
        <f t="shared" si="385"/>
        <v>1.8852429593660396</v>
      </c>
      <c r="H368" s="1">
        <f t="shared" si="385"/>
        <v>1.8895993523164198</v>
      </c>
      <c r="I368" s="1">
        <f t="shared" si="385"/>
        <v>1.8978825331994982</v>
      </c>
      <c r="J368" s="1">
        <f t="shared" si="385"/>
        <v>1.9326797267423932</v>
      </c>
      <c r="K368" s="1">
        <f t="shared" si="385"/>
        <v>1.6297917554099994</v>
      </c>
      <c r="L368" s="1">
        <f t="shared" ref="L368:O368" si="386">L361*IFERROR(L140/L133,0)</f>
        <v>1.7298420375675374</v>
      </c>
      <c r="M368" s="1">
        <f t="shared" si="386"/>
        <v>1.8800787350825983</v>
      </c>
      <c r="N368" s="1">
        <f t="shared" si="386"/>
        <v>1.9530457203730966</v>
      </c>
      <c r="O368" s="1">
        <f t="shared" si="386"/>
        <v>1.9531902909972039</v>
      </c>
      <c r="P368" s="1">
        <f t="shared" si="382"/>
        <v>1.9532188736578473</v>
      </c>
      <c r="Q368" s="1">
        <f t="shared" si="382"/>
        <v>1.953075331436511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0.33049309601525534</v>
      </c>
      <c r="L369" s="1">
        <f t="shared" ref="L369:O369" si="388">L362*IFERROR(L141/L134,0)</f>
        <v>0.68253983053307954</v>
      </c>
      <c r="M369" s="1">
        <f t="shared" si="388"/>
        <v>0.67507116501844666</v>
      </c>
      <c r="N369" s="1">
        <f t="shared" si="388"/>
        <v>0.66838729796052676</v>
      </c>
      <c r="O369" s="1">
        <f t="shared" si="388"/>
        <v>0.6683873916727211</v>
      </c>
      <c r="P369" s="1">
        <f t="shared" si="382"/>
        <v>0.66838710811520585</v>
      </c>
      <c r="Q369" s="1">
        <f t="shared" si="382"/>
        <v>0.66838742456108191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11.444978174022445</v>
      </c>
      <c r="G372" s="1">
        <f t="shared" ref="G372:K372" si="393">SUM(G373:G378)</f>
        <v>12.509327153247431</v>
      </c>
      <c r="H372" s="1">
        <f t="shared" si="393"/>
        <v>12.890718581509088</v>
      </c>
      <c r="I372" s="1">
        <f t="shared" si="393"/>
        <v>12.940487893099041</v>
      </c>
      <c r="J372" s="1">
        <f t="shared" si="393"/>
        <v>13.181734252972156</v>
      </c>
      <c r="K372" s="1">
        <f t="shared" si="393"/>
        <v>13.815545922675174</v>
      </c>
      <c r="L372" s="1">
        <f t="shared" ref="L372:O372" si="394">SUM(L373:L378)</f>
        <v>17.161025017796213</v>
      </c>
      <c r="M372" s="1">
        <f t="shared" si="394"/>
        <v>18.123445630291059</v>
      </c>
      <c r="N372" s="1">
        <f t="shared" si="394"/>
        <v>18.059403203370927</v>
      </c>
      <c r="O372" s="1">
        <f t="shared" si="394"/>
        <v>18.059635542698665</v>
      </c>
      <c r="P372" s="1">
        <f>SUM(P373:P378)</f>
        <v>18.059650453334658</v>
      </c>
      <c r="Q372" s="1">
        <f>SUM(Q373:Q378)</f>
        <v>18.059621214451269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9.1017965657488222</v>
      </c>
      <c r="G373" s="1">
        <f t="shared" si="395"/>
        <v>10.214891904886771</v>
      </c>
      <c r="H373" s="1">
        <f t="shared" si="395"/>
        <v>10.367458472451156</v>
      </c>
      <c r="I373" s="1">
        <f t="shared" si="395"/>
        <v>10.348293735602947</v>
      </c>
      <c r="J373" s="1">
        <f t="shared" si="395"/>
        <v>10.479389182229783</v>
      </c>
      <c r="K373" s="1">
        <f t="shared" si="395"/>
        <v>8.0271313319719813</v>
      </c>
      <c r="L373" s="1">
        <f t="shared" ref="L373:O373" si="396">L366*IFERROR(L145/L138,0)</f>
        <v>6.324495595137571</v>
      </c>
      <c r="M373" s="1">
        <f t="shared" si="396"/>
        <v>6.5741715382551167</v>
      </c>
      <c r="N373" s="1">
        <f t="shared" si="396"/>
        <v>6.509078896668302</v>
      </c>
      <c r="O373" s="1">
        <f t="shared" si="396"/>
        <v>6.5090819797240442</v>
      </c>
      <c r="P373" s="1">
        <f t="shared" ref="P373:Q376" si="397">P366*IFERROR(P145/P138,0)</f>
        <v>6.5090791866179902</v>
      </c>
      <c r="Q373" s="1">
        <f t="shared" si="397"/>
        <v>6.5090799031137117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2.9567263822157672</v>
      </c>
      <c r="L374" s="1">
        <f t="shared" ref="L374:O374" si="399">L367*IFERROR(L146/L139,0)</f>
        <v>6.3810476911773932</v>
      </c>
      <c r="M374" s="1">
        <f t="shared" si="399"/>
        <v>6.5737029900821016</v>
      </c>
      <c r="N374" s="1">
        <f t="shared" si="399"/>
        <v>6.5086197920983757</v>
      </c>
      <c r="O374" s="1">
        <f t="shared" si="399"/>
        <v>6.5086180196863266</v>
      </c>
      <c r="P374" s="1">
        <f t="shared" si="397"/>
        <v>6.5086166785245734</v>
      </c>
      <c r="Q374" s="1">
        <f t="shared" si="397"/>
        <v>6.5086180018143747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1.948737261874915</v>
      </c>
      <c r="G375" s="1">
        <f t="shared" si="400"/>
        <v>1.8852429593660396</v>
      </c>
      <c r="H375" s="1">
        <f t="shared" si="400"/>
        <v>1.8895993523164198</v>
      </c>
      <c r="I375" s="1">
        <f t="shared" si="400"/>
        <v>1.8978825331994986</v>
      </c>
      <c r="J375" s="1">
        <f t="shared" si="400"/>
        <v>1.9326797267423932</v>
      </c>
      <c r="K375" s="1">
        <f t="shared" si="400"/>
        <v>1.6297917554099994</v>
      </c>
      <c r="L375" s="1">
        <f t="shared" ref="L375:O375" si="401">L368*IFERROR(L147/L140,0)</f>
        <v>1.7298420375675374</v>
      </c>
      <c r="M375" s="1">
        <f t="shared" si="401"/>
        <v>1.8800787350825983</v>
      </c>
      <c r="N375" s="1">
        <f t="shared" si="401"/>
        <v>1.9530457203730966</v>
      </c>
      <c r="O375" s="1">
        <f t="shared" si="401"/>
        <v>1.9531902909972032</v>
      </c>
      <c r="P375" s="1">
        <f t="shared" si="397"/>
        <v>1.9532188736578477</v>
      </c>
      <c r="Q375" s="1">
        <f t="shared" si="397"/>
        <v>1.953075331436511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0.33049309601525534</v>
      </c>
      <c r="L376" s="1">
        <f t="shared" ref="L376:O376" si="403">L369*IFERROR(L148/L141,0)</f>
        <v>0.68253983053307954</v>
      </c>
      <c r="M376" s="1">
        <f t="shared" si="403"/>
        <v>0.67507116501844666</v>
      </c>
      <c r="N376" s="1">
        <f t="shared" si="403"/>
        <v>0.66838729796052676</v>
      </c>
      <c r="O376" s="1">
        <f t="shared" si="403"/>
        <v>0.6683873916727211</v>
      </c>
      <c r="P376" s="1">
        <f t="shared" si="397"/>
        <v>0.66838710811520596</v>
      </c>
      <c r="Q376" s="1">
        <f t="shared" si="397"/>
        <v>0.66838742456108169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0.39444434639870785</v>
      </c>
      <c r="G377" s="1">
        <f t="shared" ref="G377:K377" si="404">G363</f>
        <v>0.40919228899462046</v>
      </c>
      <c r="H377" s="1">
        <f t="shared" si="404"/>
        <v>0.63366075674151112</v>
      </c>
      <c r="I377" s="1">
        <f t="shared" si="404"/>
        <v>0.6943116242965951</v>
      </c>
      <c r="J377" s="1">
        <f t="shared" si="404"/>
        <v>0.76966534399998021</v>
      </c>
      <c r="K377" s="1">
        <f t="shared" si="404"/>
        <v>0.79395762030240324</v>
      </c>
      <c r="L377" s="1">
        <f t="shared" ref="L377:O377" si="405">L363</f>
        <v>4.9388052566765343E-4</v>
      </c>
      <c r="M377" s="1">
        <f t="shared" si="405"/>
        <v>2.5890851659230563E-4</v>
      </c>
      <c r="N377" s="1">
        <f t="shared" si="405"/>
        <v>4.4234262085240955E-4</v>
      </c>
      <c r="O377" s="1">
        <f t="shared" si="405"/>
        <v>3.2191659581314876E-4</v>
      </c>
      <c r="P377" s="1">
        <f>P363</f>
        <v>4.3275248718140373E-4</v>
      </c>
      <c r="Q377" s="1">
        <f>Q363</f>
        <v>2.2956347644921389E-4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7.7445736759764378E-2</v>
      </c>
      <c r="L378" s="1">
        <f t="shared" ref="L378:O378" si="407">L364</f>
        <v>2.042605982854965</v>
      </c>
      <c r="M378" s="1">
        <f t="shared" si="407"/>
        <v>2.4201622933362037</v>
      </c>
      <c r="N378" s="1">
        <f t="shared" si="407"/>
        <v>2.4198291536497716</v>
      </c>
      <c r="O378" s="1">
        <f t="shared" si="407"/>
        <v>2.4200359440225543</v>
      </c>
      <c r="P378" s="1">
        <f>P364</f>
        <v>2.4199158539318568</v>
      </c>
      <c r="Q378" s="1">
        <f>Q364</f>
        <v>2.4202309900491423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0.22373054383158353</v>
      </c>
      <c r="G379" s="1">
        <f t="shared" ref="G379:K379" si="408">SUM(G380:G386)</f>
        <v>0.24575349958832951</v>
      </c>
      <c r="H379" s="1">
        <f t="shared" si="408"/>
        <v>1.1455390171059789</v>
      </c>
      <c r="I379" s="1">
        <f t="shared" si="408"/>
        <v>1.6850675535735331</v>
      </c>
      <c r="J379" s="1">
        <f t="shared" si="408"/>
        <v>1.7959998367969046</v>
      </c>
      <c r="K379" s="1">
        <f t="shared" si="408"/>
        <v>3.8570227071238503</v>
      </c>
      <c r="L379" s="1">
        <f t="shared" ref="L379:O379" si="409">SUM(L380:L386)</f>
        <v>4.9216113721997141</v>
      </c>
      <c r="M379" s="1">
        <f t="shared" si="409"/>
        <v>6.3170316066316348</v>
      </c>
      <c r="N379" s="1">
        <f t="shared" si="409"/>
        <v>6.2989231058977193</v>
      </c>
      <c r="O379" s="1">
        <f t="shared" si="409"/>
        <v>6.4066659163270412</v>
      </c>
      <c r="P379" s="1">
        <f>SUM(P380:P386)</f>
        <v>6.3688508591435076</v>
      </c>
      <c r="Q379" s="1">
        <f>SUM(Q380:Q386)</f>
        <v>6.4361056951136355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4.2789472960181069E-2</v>
      </c>
      <c r="G380" s="1">
        <f>IFERROR(G152/SUM(G152,G207),0)*'[1]Electricity and CHPs_IN'!C$25</f>
        <v>9.8434570858053525E-7</v>
      </c>
      <c r="H380" s="1">
        <f>IFERROR(H152/SUM(H152,H207),0)*'[1]Electricity and CHPs_IN'!D$25</f>
        <v>2.2561453307900392E-3</v>
      </c>
      <c r="I380" s="1">
        <f>IFERROR(I152/SUM(I152,I207),0)*'[1]Electricity and CHPs_IN'!E$25</f>
        <v>1.1149519134823946E-3</v>
      </c>
      <c r="J380" s="1">
        <f>IFERROR(J152/SUM(J152,J207),0)*'[1]Electricity and CHPs_IN'!F$25</f>
        <v>2.6500535768759904E-3</v>
      </c>
      <c r="K380" s="1">
        <f>IFERROR(K152/SUM(K152,K207),0)*'[1]Electricity and CHPs_IN'!G$25</f>
        <v>0.75044606286856252</v>
      </c>
      <c r="L380" s="1">
        <f>IFERROR(L152/SUM(L152,L207),0)*'[1]Electricity and CHPs_IN'!H$25</f>
        <v>1.0899556715444585</v>
      </c>
      <c r="M380" s="1">
        <f>IFERROR(M152/SUM(M152,M207),0)*'[1]Electricity and CHPs_IN'!I$25</f>
        <v>0.68723010391013239</v>
      </c>
      <c r="N380" s="1">
        <f>IFERROR(N152/SUM(N152,N207),0)*'[1]Electricity and CHPs_IN'!J$25</f>
        <v>0.64087515523790994</v>
      </c>
      <c r="O380" s="1">
        <f>IFERROR(O152/SUM(O152,O207),0)*'[1]Electricity and CHPs_IN'!K$25</f>
        <v>0.67040969719286647</v>
      </c>
      <c r="P380" s="1">
        <f>IFERROR(P152/SUM(P152,P207),0)*'[1]Electricity and CHPs_IN'!L$25</f>
        <v>0.6446429061501876</v>
      </c>
      <c r="Q380" s="1">
        <f>IFERROR(Q152/SUM(Q152,Q207),0)*'[1]Electricity and CHPs_IN'!M$25</f>
        <v>0.6808628975078449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2.766281753695901E-3</v>
      </c>
      <c r="L381" s="1">
        <f>'[1]Electricity and CHPs_IN'!H$31</f>
        <v>8.6984792387118981E-2</v>
      </c>
      <c r="M381" s="1">
        <f>'[1]Electricity and CHPs_IN'!I$31</f>
        <v>1.5253010190340992</v>
      </c>
      <c r="N381" s="1">
        <f>'[1]Electricity and CHPs_IN'!J$31</f>
        <v>1.6311165195145907</v>
      </c>
      <c r="O381" s="1">
        <f>'[1]Electricity and CHPs_IN'!K$31</f>
        <v>1.6373716694606013</v>
      </c>
      <c r="P381" s="1">
        <f>'[1]Electricity and CHPs_IN'!L$31</f>
        <v>1.6481882220339692</v>
      </c>
      <c r="Q381" s="1">
        <f>'[1]Electricity and CHPs_IN'!M$31</f>
        <v>1.7159267312694337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0.18094107087140246</v>
      </c>
      <c r="G382" s="1">
        <f>IFERROR(G154/SUM(G154,G283),0)*'[1]Electricity and CHPs_IN'!C$42</f>
        <v>0.24575251524262093</v>
      </c>
      <c r="H382" s="1">
        <f>IFERROR(H154/SUM(H154,H283),0)*'[1]Electricity and CHPs_IN'!D$42</f>
        <v>1.1432828717751888</v>
      </c>
      <c r="I382" s="1">
        <f>IFERROR(I154/SUM(I154,I283),0)*'[1]Electricity and CHPs_IN'!E$42</f>
        <v>1.6809528010161709</v>
      </c>
      <c r="J382" s="1">
        <f>IFERROR(J154/SUM(J154,J283),0)*'[1]Electricity and CHPs_IN'!F$42</f>
        <v>1.7892149902348966</v>
      </c>
      <c r="K382" s="1">
        <f>IFERROR(K154/SUM(K154,K283),0)*'[1]Electricity and CHPs_IN'!G$42</f>
        <v>0.58293595320988301</v>
      </c>
      <c r="L382" s="1">
        <f>IFERROR(L154/SUM(L154,L283),0)*'[1]Electricity and CHPs_IN'!H$42</f>
        <v>0.18327315476534531</v>
      </c>
      <c r="M382" s="1">
        <f>IFERROR(M154/SUM(M154,M283),0)*'[1]Electricity and CHPs_IN'!I$42</f>
        <v>1.0793115494811792E-3</v>
      </c>
      <c r="N382" s="1">
        <f>IFERROR(N154/SUM(N154,N283),0)*'[1]Electricity and CHPs_IN'!J$42</f>
        <v>1.0731365884123609E-3</v>
      </c>
      <c r="O382" s="1">
        <f>IFERROR(O154/SUM(O154,O283),0)*'[1]Electricity and CHPs_IN'!K$42</f>
        <v>1.2129125077953581E-3</v>
      </c>
      <c r="P382" s="1">
        <f>IFERROR(P154/SUM(P154,P283),0)*'[1]Electricity and CHPs_IN'!L$42</f>
        <v>1.0303735795850297E-3</v>
      </c>
      <c r="Q382" s="1">
        <f>IFERROR(Q154/SUM(Q154,Q283),0)*'[1]Electricity and CHPs_IN'!M$42</f>
        <v>1.6939683880381503E-3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2.3503397896055396</v>
      </c>
      <c r="L383" s="1">
        <f>IFERROR(L155/SUM(L155,L284),0)*'[1]Electricity and CHPs_IN'!H$43</f>
        <v>3.3573664125077012</v>
      </c>
      <c r="M383" s="1">
        <f>IFERROR(M155/SUM(M155,M284),0)*'[1]Electricity and CHPs_IN'!I$43</f>
        <v>3.9074492399850094</v>
      </c>
      <c r="N383" s="1">
        <f>IFERROR(N155/SUM(N155,N284),0)*'[1]Electricity and CHPs_IN'!J$43</f>
        <v>3.8320238330425513</v>
      </c>
      <c r="O383" s="1">
        <f>IFERROR(O155/SUM(O155,O284),0)*'[1]Electricity and CHPs_IN'!K$43</f>
        <v>3.9093560496516986</v>
      </c>
      <c r="P383" s="1">
        <f>IFERROR(P155/SUM(P155,P284),0)*'[1]Electricity and CHPs_IN'!L$43</f>
        <v>3.8874046676046059</v>
      </c>
      <c r="Q383" s="1">
        <f>IFERROR(Q155/SUM(Q155,Q284),0)*'[1]Electricity and CHPs_IN'!M$43</f>
        <v>3.9113771177211309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8.875452172548711E-4</v>
      </c>
      <c r="J384" s="1">
        <f>IFERROR(J156/SUM(J285,J156),0)*'[1]Electricity and CHPs_IN'!F$50</f>
        <v>1.3668853968138435E-3</v>
      </c>
      <c r="K384" s="1">
        <f>IFERROR(K156/SUM(K285,K156),0)*'[1]Electricity and CHPs_IN'!G$50</f>
        <v>4.4163012729849125E-3</v>
      </c>
      <c r="L384" s="1">
        <f>IFERROR(L156/SUM(L285,L156),0)*'[1]Electricity and CHPs_IN'!H$50</f>
        <v>5.4097058228385264E-3</v>
      </c>
      <c r="M384" s="1">
        <f>IFERROR(M156/SUM(M285,M156),0)*'[1]Electricity and CHPs_IN'!I$50</f>
        <v>6.9527933623630186E-3</v>
      </c>
      <c r="N384" s="1">
        <f>IFERROR(N156/SUM(N285,N156),0)*'[1]Electricity and CHPs_IN'!J$50</f>
        <v>4.1899014704474919E-3</v>
      </c>
      <c r="O384" s="1">
        <f>IFERROR(O156/SUM(O285,O156),0)*'[1]Electricity and CHPs_IN'!K$50</f>
        <v>3.5211558062094332E-3</v>
      </c>
      <c r="P384" s="1">
        <f>IFERROR(P156/SUM(P285,P156),0)*'[1]Electricity and CHPs_IN'!L$50</f>
        <v>3.6564155914453052E-3</v>
      </c>
      <c r="Q384" s="1">
        <f>IFERROR(Q156/SUM(Q285,Q156),0)*'[1]Electricity and CHPs_IN'!M$50</f>
        <v>5.4385996237688184E-3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1.1602975997442523E-3</v>
      </c>
      <c r="J385" s="1">
        <f>IFERROR(J157/SUM(J286,J157),0)*'[1]Electricity and CHPs_IN'!F$53</f>
        <v>1.7427941137829969E-3</v>
      </c>
      <c r="K385" s="1">
        <f>IFERROR(K157/SUM(K286,K157),0)*'[1]Electricity and CHPs_IN'!G$53</f>
        <v>0.15976885838139337</v>
      </c>
      <c r="L385" s="1">
        <f>IFERROR(L157/SUM(L286,L157),0)*'[1]Electricity and CHPs_IN'!H$53</f>
        <v>0.19355674375128076</v>
      </c>
      <c r="M385" s="1">
        <f>IFERROR(M157/SUM(M286,M157),0)*'[1]Electricity and CHPs_IN'!I$53</f>
        <v>0.18589629491244408</v>
      </c>
      <c r="N385" s="1">
        <f>IFERROR(N157/SUM(N286,N157),0)*'[1]Electricity and CHPs_IN'!J$53</f>
        <v>0.18507756591036167</v>
      </c>
      <c r="O385" s="1">
        <f>IFERROR(O157/SUM(O286,O157),0)*'[1]Electricity and CHPs_IN'!K$53</f>
        <v>0.18209167210580346</v>
      </c>
      <c r="P385" s="1">
        <f>IFERROR(P157/SUM(P286,P157),0)*'[1]Electricity and CHPs_IN'!L$53</f>
        <v>0.18185204987820638</v>
      </c>
      <c r="Q385" s="1">
        <f>IFERROR(Q157/SUM(Q286,Q157),0)*'[1]Electricity and CHPs_IN'!M$53</f>
        <v>0.11641050640529417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9.5195782688056512E-4</v>
      </c>
      <c r="J386" s="1">
        <f>IFERROR(J158/SUM(J287,J158),0)*'[1]Electricity and CHPs_IN'!F$56</f>
        <v>1.0251134745349858E-3</v>
      </c>
      <c r="K386" s="1">
        <f>IFERROR(K158/SUM(K287,K158),0)*'[1]Electricity and CHPs_IN'!G$56</f>
        <v>6.3494600317913477E-3</v>
      </c>
      <c r="L386" s="1">
        <f>IFERROR(L158/SUM(L287,L158),0)*'[1]Electricity and CHPs_IN'!H$56</f>
        <v>5.0648914209706431E-3</v>
      </c>
      <c r="M386" s="1">
        <f>IFERROR(M158/SUM(M287,M158),0)*'[1]Electricity and CHPs_IN'!I$56</f>
        <v>3.1228438781047015E-3</v>
      </c>
      <c r="N386" s="1">
        <f>IFERROR(N158/SUM(N287,N158),0)*'[1]Electricity and CHPs_IN'!J$56</f>
        <v>4.5669941334458425E-3</v>
      </c>
      <c r="O386" s="1">
        <f>IFERROR(O158/SUM(O287,O158),0)*'[1]Electricity and CHPs_IN'!K$56</f>
        <v>2.7027596020657118E-3</v>
      </c>
      <c r="P386" s="1">
        <f>IFERROR(P158/SUM(P287,P158),0)*'[1]Electricity and CHPs_IN'!L$56</f>
        <v>2.0762243055085054E-3</v>
      </c>
      <c r="Q386" s="1">
        <f>IFERROR(Q158/SUM(Q287,Q158),0)*'[1]Electricity and CHPs_IN'!M$56</f>
        <v>4.3958741981254424E-3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0.54529204338925741</v>
      </c>
      <c r="H387" s="1">
        <f t="shared" si="410"/>
        <v>0.50316464172280617</v>
      </c>
      <c r="I387" s="1">
        <f t="shared" si="410"/>
        <v>0.89091888950174047</v>
      </c>
      <c r="J387" s="1">
        <f t="shared" si="410"/>
        <v>0.94489067506529123</v>
      </c>
      <c r="K387" s="1">
        <f t="shared" si="410"/>
        <v>0.94500915811590602</v>
      </c>
      <c r="L387" s="1">
        <f t="shared" si="410"/>
        <v>1.0535161188839128</v>
      </c>
      <c r="M387" s="1">
        <f t="shared" si="410"/>
        <v>1.0536924764184754</v>
      </c>
      <c r="N387" s="1">
        <f t="shared" si="410"/>
        <v>1.05523827026207</v>
      </c>
      <c r="O387" s="1">
        <f t="shared" si="410"/>
        <v>1.0552426048983117</v>
      </c>
      <c r="P387" s="1">
        <f>P388</f>
        <v>1.0552473817404491</v>
      </c>
      <c r="Q387" s="1">
        <f>Q388</f>
        <v>1.0552747772459101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0.54529204338925741</v>
      </c>
      <c r="H388" s="1">
        <f>'[1]Electricity and CHPs_IN'!D$33</f>
        <v>0.50316464172280617</v>
      </c>
      <c r="I388" s="1">
        <f>'[1]Electricity and CHPs_IN'!E$33</f>
        <v>0.89091888950174047</v>
      </c>
      <c r="J388" s="1">
        <f>'[1]Electricity and CHPs_IN'!F$33</f>
        <v>0.94489067506529123</v>
      </c>
      <c r="K388" s="1">
        <f>'[1]Electricity and CHPs_IN'!G$33</f>
        <v>0.94500915811590602</v>
      </c>
      <c r="L388" s="1">
        <f>'[1]Electricity and CHPs_IN'!H$33</f>
        <v>1.0535161188839128</v>
      </c>
      <c r="M388" s="1">
        <f>'[1]Electricity and CHPs_IN'!I$33</f>
        <v>1.0536924764184754</v>
      </c>
      <c r="N388" s="1">
        <f>'[1]Electricity and CHPs_IN'!J$33</f>
        <v>1.05523827026207</v>
      </c>
      <c r="O388" s="1">
        <f>'[1]Electricity and CHPs_IN'!K$33</f>
        <v>1.0552426048983117</v>
      </c>
      <c r="P388" s="1">
        <f>'[1]Electricity and CHPs_IN'!L$33</f>
        <v>1.0552473817404491</v>
      </c>
      <c r="Q388" s="1">
        <f>'[1]Electricity and CHPs_IN'!M$33</f>
        <v>1.0552747772459101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12.821338222337543</v>
      </c>
      <c r="H389" s="1">
        <f t="shared" si="411"/>
        <v>28.800003638135298</v>
      </c>
      <c r="I389" s="1">
        <f t="shared" si="411"/>
        <v>54.642285969066634</v>
      </c>
      <c r="J389" s="1">
        <f t="shared" si="411"/>
        <v>78.99659878882585</v>
      </c>
      <c r="K389" s="1">
        <f t="shared" si="411"/>
        <v>83.709132346377132</v>
      </c>
      <c r="L389" s="1">
        <f t="shared" ref="L389:O389" si="412">SUM(L390:L394)</f>
        <v>90.642425867821743</v>
      </c>
      <c r="M389" s="1">
        <f t="shared" si="412"/>
        <v>97.771060442611116</v>
      </c>
      <c r="N389" s="1">
        <f t="shared" si="412"/>
        <v>101.27878008053187</v>
      </c>
      <c r="O389" s="1">
        <f t="shared" si="412"/>
        <v>104.21381204373628</v>
      </c>
      <c r="P389" s="1">
        <f>SUM(P390:P394)</f>
        <v>106.20435883672636</v>
      </c>
      <c r="Q389" s="1">
        <f>SUM(Q390:Q394)</f>
        <v>108.64149164644544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0.15619049077648858</v>
      </c>
      <c r="I390" s="1">
        <f>'[1]Electricity and CHPs_IN'!E34</f>
        <v>0.53818842833327485</v>
      </c>
      <c r="J390" s="1">
        <f>'[1]Electricity and CHPs_IN'!F34</f>
        <v>2.3208514760449921</v>
      </c>
      <c r="K390" s="1">
        <f>'[1]Electricity and CHPs_IN'!G34</f>
        <v>3.1221368615336744</v>
      </c>
      <c r="L390" s="1">
        <f>'[1]Electricity and CHPs_IN'!H34</f>
        <v>5.9446758011164373</v>
      </c>
      <c r="M390" s="1">
        <f>'[1]Electricity and CHPs_IN'!I34</f>
        <v>8.7528663937928393</v>
      </c>
      <c r="N390" s="1">
        <f>'[1]Electricity and CHPs_IN'!J34</f>
        <v>7.7197603407803479</v>
      </c>
      <c r="O390" s="1">
        <f>'[1]Electricity and CHPs_IN'!K34</f>
        <v>5.8823347816012195</v>
      </c>
      <c r="P390" s="1">
        <f>'[1]Electricity and CHPs_IN'!L34</f>
        <v>2.8569779075159754</v>
      </c>
      <c r="Q390" s="1">
        <f>'[1]Electricity and CHPs_IN'!M34</f>
        <v>2.2244989866574156E-2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4.84862225445326</v>
      </c>
      <c r="H391" s="1">
        <f>'[1]Electricity and CHPs_IN'!D35</f>
        <v>11.927074641548058</v>
      </c>
      <c r="I391" s="1">
        <f>'[1]Electricity and CHPs_IN'!E35</f>
        <v>14.116680319242306</v>
      </c>
      <c r="J391" s="1">
        <f>'[1]Electricity and CHPs_IN'!F35</f>
        <v>19.784681500713642</v>
      </c>
      <c r="K391" s="1">
        <f>'[1]Electricity and CHPs_IN'!G35</f>
        <v>20.793901107696815</v>
      </c>
      <c r="L391" s="1">
        <f>'[1]Electricity and CHPs_IN'!H35</f>
        <v>21.854599921906988</v>
      </c>
      <c r="M391" s="1">
        <f>'[1]Electricity and CHPs_IN'!I35</f>
        <v>22.96940504651122</v>
      </c>
      <c r="N391" s="1">
        <f>'[1]Electricity and CHPs_IN'!J35</f>
        <v>24.141075925591508</v>
      </c>
      <c r="O391" s="1">
        <f>'[1]Electricity and CHPs_IN'!K35</f>
        <v>25.372513957865433</v>
      </c>
      <c r="P391" s="1">
        <f>'[1]Electricity and CHPs_IN'!L35</f>
        <v>26.666767678996358</v>
      </c>
      <c r="Q391" s="1">
        <f>'[1]Electricity and CHPs_IN'!M35</f>
        <v>28.027041843809595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3.3906715667144169</v>
      </c>
      <c r="H392" s="1">
        <f>'[1]Electricity and CHPs_IN'!D36</f>
        <v>4.3183536626104999</v>
      </c>
      <c r="I392" s="1">
        <f>'[1]Electricity and CHPs_IN'!E36</f>
        <v>18.917434764244067</v>
      </c>
      <c r="J392" s="1">
        <f>'[1]Electricity and CHPs_IN'!F36</f>
        <v>19.88245773632487</v>
      </c>
      <c r="K392" s="1">
        <f>'[1]Electricity and CHPs_IN'!G36</f>
        <v>20.89666232590281</v>
      </c>
      <c r="L392" s="1">
        <f>'[1]Electricity and CHPs_IN'!H36</f>
        <v>21.962603190205016</v>
      </c>
      <c r="M392" s="1">
        <f>'[1]Electricity and CHPs_IN'!I36</f>
        <v>23.082919321892746</v>
      </c>
      <c r="N392" s="1">
        <f>'[1]Electricity and CHPs_IN'!J36</f>
        <v>24.260381301192186</v>
      </c>
      <c r="O392" s="1">
        <f>'[1]Electricity and CHPs_IN'!K36</f>
        <v>25.497907913520656</v>
      </c>
      <c r="P392" s="1">
        <f>'[1]Electricity and CHPs_IN'!L36</f>
        <v>26.798562311022604</v>
      </c>
      <c r="Q392" s="1">
        <f>'[1]Electricity and CHPs_IN'!M36</f>
        <v>28.165641870128592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1.2875893284515927</v>
      </c>
      <c r="H393" s="1">
        <f>'[1]Electricity and CHPs_IN'!D37</f>
        <v>5.8105124512319986</v>
      </c>
      <c r="I393" s="1">
        <f>'[1]Electricity and CHPs_IN'!E37</f>
        <v>13.460660832803899</v>
      </c>
      <c r="J393" s="1">
        <f>'[1]Electricity and CHPs_IN'!F37</f>
        <v>14.148536050265104</v>
      </c>
      <c r="K393" s="1">
        <f>'[1]Electricity and CHPs_IN'!G37</f>
        <v>14.870253709693765</v>
      </c>
      <c r="L393" s="1">
        <f>'[1]Electricity and CHPs_IN'!H37</f>
        <v>15.628788945758236</v>
      </c>
      <c r="M393" s="1">
        <f>'[1]Electricity and CHPs_IN'!I37</f>
        <v>16.42601678633126</v>
      </c>
      <c r="N393" s="1">
        <f>'[1]Electricity and CHPs_IN'!J37</f>
        <v>17.263909660411301</v>
      </c>
      <c r="O393" s="1">
        <f>'[1]Electricity and CHPs_IN'!K37</f>
        <v>18.144544749405437</v>
      </c>
      <c r="P393" s="1">
        <f>'[1]Electricity and CHPs_IN'!L37</f>
        <v>19.070101756871978</v>
      </c>
      <c r="Q393" s="1">
        <f>'[1]Electricity and CHPs_IN'!M37</f>
        <v>20.042883288030026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3.2944550727182729</v>
      </c>
      <c r="H394" s="1">
        <f>'[1]Electricity and CHPs_IN'!D38</f>
        <v>6.5878723919682516</v>
      </c>
      <c r="I394" s="1">
        <f>'[1]Electricity and CHPs_IN'!E38</f>
        <v>7.6093216244430826</v>
      </c>
      <c r="J394" s="1">
        <f>'[1]Electricity and CHPs_IN'!F38</f>
        <v>22.86007202547724</v>
      </c>
      <c r="K394" s="1">
        <f>'[1]Electricity and CHPs_IN'!G38</f>
        <v>24.026178341550075</v>
      </c>
      <c r="L394" s="1">
        <f>'[1]Electricity and CHPs_IN'!H38</f>
        <v>25.251758008835075</v>
      </c>
      <c r="M394" s="1">
        <f>'[1]Electricity and CHPs_IN'!I38</f>
        <v>26.539852894083054</v>
      </c>
      <c r="N394" s="1">
        <f>'[1]Electricity and CHPs_IN'!J38</f>
        <v>27.893652852556521</v>
      </c>
      <c r="O394" s="1">
        <f>'[1]Electricity and CHPs_IN'!K38</f>
        <v>29.316510641343537</v>
      </c>
      <c r="P394" s="1">
        <f>'[1]Electricity and CHPs_IN'!L38</f>
        <v>30.811949182319438</v>
      </c>
      <c r="Q394" s="1">
        <f>'[1]Electricity and CHPs_IN'!M38</f>
        <v>32.383679654610653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0.11665356047370773</v>
      </c>
      <c r="M396" s="1">
        <f>'[1]Electricity and CHPs_IN'!I$32</f>
        <v>0.11668629228371143</v>
      </c>
      <c r="N396" s="1">
        <f>'[1]Electricity and CHPs_IN'!J$32</f>
        <v>0.11657416161678645</v>
      </c>
      <c r="O396" s="1">
        <f>'[1]Electricity and CHPs_IN'!K$32</f>
        <v>0.10316044997362148</v>
      </c>
      <c r="P396" s="1">
        <f>'[1]Electricity and CHPs_IN'!L$32</f>
        <v>9.2609160614048391E-2</v>
      </c>
      <c r="Q396" s="1">
        <f>'[1]Electricity and CHPs_IN'!M$32</f>
        <v>0.10087431857037717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8.8553496732452948E-3</v>
      </c>
      <c r="J397" s="1">
        <f t="shared" ref="J397" si="417">SUM(J398:J400)</f>
        <v>0.77735496518263592</v>
      </c>
      <c r="K397" s="1">
        <f t="shared" ref="K397" si="418">SUM(K398:K400)</f>
        <v>3.9463788013246419</v>
      </c>
      <c r="L397" s="1">
        <f t="shared" ref="L397:O397" si="419">SUM(L398:L400)</f>
        <v>5.7025743403779794</v>
      </c>
      <c r="M397" s="1">
        <f t="shared" si="419"/>
        <v>6.0338861801487838</v>
      </c>
      <c r="N397" s="1">
        <f t="shared" si="419"/>
        <v>6.0154038913487682</v>
      </c>
      <c r="O397" s="1">
        <f t="shared" si="419"/>
        <v>5.9853174256081738</v>
      </c>
      <c r="P397" s="1">
        <f>SUM(P398:P400)</f>
        <v>5.9756519923014437</v>
      </c>
      <c r="Q397" s="1">
        <f>SUM(Q398:Q400)</f>
        <v>5.9936413273383771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0.28522770873221803</v>
      </c>
      <c r="L398" s="1">
        <f>IFERROR(L170/SUM(L170,L209),0)*'[1]Electricity and CHPs_IN'!H$30</f>
        <v>0.80149399988848646</v>
      </c>
      <c r="M398" s="1">
        <f>IFERROR(M170/SUM(M170,M209),0)*'[1]Electricity and CHPs_IN'!I$30</f>
        <v>1.1677711758345675</v>
      </c>
      <c r="N398" s="1">
        <f>IFERROR(N170/SUM(N170,N209),0)*'[1]Electricity and CHPs_IN'!J$30</f>
        <v>1.1677696347549511</v>
      </c>
      <c r="O398" s="1">
        <f>IFERROR(O170/SUM(O170,O209),0)*'[1]Electricity and CHPs_IN'!K$30</f>
        <v>1.167779809280902</v>
      </c>
      <c r="P398" s="1">
        <f>IFERROR(P170/SUM(P170,P209),0)*'[1]Electricity and CHPs_IN'!L$30</f>
        <v>1.1677915362456563</v>
      </c>
      <c r="Q398" s="1">
        <f>IFERROR(Q170/SUM(Q170,Q209),0)*'[1]Electricity and CHPs_IN'!M$30</f>
        <v>1.1678617751950382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7.4157738181123041E-3</v>
      </c>
      <c r="J399" s="1">
        <f>IFERROR(J171/SUM(J171,J289),0)*'[1]Electricity and CHPs_IN'!F$46</f>
        <v>0.77395083945967291</v>
      </c>
      <c r="K399" s="1">
        <f>IFERROR(K171/SUM(K171,K289),0)*'[1]Electricity and CHPs_IN'!G$46</f>
        <v>3.641197502297965</v>
      </c>
      <c r="L399" s="1">
        <f>IFERROR(L171/SUM(L171,L289),0)*'[1]Electricity and CHPs_IN'!H$46</f>
        <v>4.8461364116862109</v>
      </c>
      <c r="M399" s="1">
        <f>IFERROR(M171/SUM(M171,M289),0)*'[1]Electricity and CHPs_IN'!I$46</f>
        <v>4.7990206651384719</v>
      </c>
      <c r="N399" s="1">
        <f>IFERROR(N171/SUM(N171,N289),0)*'[1]Electricity and CHPs_IN'!J$46</f>
        <v>4.7990234496602637</v>
      </c>
      <c r="O399" s="1">
        <f>IFERROR(O171/SUM(O171,O289),0)*'[1]Electricity and CHPs_IN'!K$46</f>
        <v>4.7990158695798613</v>
      </c>
      <c r="P399" s="1">
        <f>IFERROR(P171/SUM(P171,P289),0)*'[1]Electricity and CHPs_IN'!L$46</f>
        <v>4.7990165951219019</v>
      </c>
      <c r="Q399" s="1">
        <f>IFERROR(Q171/SUM(Q171,Q289),0)*'[1]Electricity and CHPs_IN'!M$46</f>
        <v>4.7990183821587262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1.4395758551329911E-3</v>
      </c>
      <c r="J400" s="1">
        <f>IFERROR(J172/SUM(J172,J290),0)*'[1]Electricity and CHPs_IN'!F$57</f>
        <v>3.4041257229630072E-3</v>
      </c>
      <c r="K400" s="1">
        <f>IFERROR(K172/SUM(K172,K290),0)*'[1]Electricity and CHPs_IN'!G$57</f>
        <v>1.9953590294458687E-2</v>
      </c>
      <c r="L400" s="1">
        <f>IFERROR(L172/SUM(L172,L290),0)*'[1]Electricity and CHPs_IN'!H$57</f>
        <v>5.4943928803281812E-2</v>
      </c>
      <c r="M400" s="1">
        <f>IFERROR(M172/SUM(M172,M290),0)*'[1]Electricity and CHPs_IN'!I$57</f>
        <v>6.7094339175744255E-2</v>
      </c>
      <c r="N400" s="1">
        <f>IFERROR(N172/SUM(N172,N290),0)*'[1]Electricity and CHPs_IN'!J$57</f>
        <v>4.8610806933552957E-2</v>
      </c>
      <c r="O400" s="1">
        <f>IFERROR(O172/SUM(O172,O290),0)*'[1]Electricity and CHPs_IN'!K$57</f>
        <v>1.8521746747410413E-2</v>
      </c>
      <c r="P400" s="1">
        <f>IFERROR(P172/SUM(P172,P290),0)*'[1]Electricity and CHPs_IN'!L$57</f>
        <v>8.8438609338860105E-3</v>
      </c>
      <c r="Q400" s="1">
        <f>IFERROR(Q172/SUM(Q172,Q290),0)*'[1]Electricity and CHPs_IN'!M$57</f>
        <v>2.6761169984612903E-2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0.14631143909906683</v>
      </c>
      <c r="G401" s="1">
        <f t="shared" ref="G401:K401" si="420">SUM(G402:G408)</f>
        <v>2.1909958955710334E-2</v>
      </c>
      <c r="H401" s="1">
        <f t="shared" si="420"/>
        <v>0.13834522349792791</v>
      </c>
      <c r="I401" s="1">
        <f t="shared" si="420"/>
        <v>0.27750962615177299</v>
      </c>
      <c r="J401" s="1">
        <f t="shared" si="420"/>
        <v>1.2618868663784857</v>
      </c>
      <c r="K401" s="1">
        <f t="shared" si="420"/>
        <v>1.5387078898393012</v>
      </c>
      <c r="L401" s="1">
        <f t="shared" ref="L401:O401" si="421">SUM(L402:L408)</f>
        <v>2.7693788351119548</v>
      </c>
      <c r="M401" s="1">
        <f t="shared" si="421"/>
        <v>3.8887050065594946</v>
      </c>
      <c r="N401" s="1">
        <f t="shared" si="421"/>
        <v>5.9836142982456302</v>
      </c>
      <c r="O401" s="1">
        <f t="shared" si="421"/>
        <v>5.0457367448405099</v>
      </c>
      <c r="P401" s="1">
        <f>SUM(P402:P408)</f>
        <v>5.2315525163548777</v>
      </c>
      <c r="Q401" s="1">
        <f>SUM(Q402:Q408)</f>
        <v>5.3773250463743754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0.13506021581948913</v>
      </c>
      <c r="G402" s="1">
        <f>'[1]Electricity and CHPs_IN'!C63</f>
        <v>1.1785168651178849E-2</v>
      </c>
      <c r="H402" s="1">
        <f>'[1]Electricity and CHPs_IN'!D63</f>
        <v>0.12722306194359084</v>
      </c>
      <c r="I402" s="1">
        <f>'[1]Electricity and CHPs_IN'!E63</f>
        <v>6.4775100004488592E-2</v>
      </c>
      <c r="J402" s="1">
        <f>'[1]Electricity and CHPs_IN'!F63</f>
        <v>6.855163473140162E-2</v>
      </c>
      <c r="K402" s="1">
        <f>'[1]Electricity and CHPs_IN'!G63</f>
        <v>4.2501149331852603E-2</v>
      </c>
      <c r="L402" s="1">
        <f>'[1]Electricity and CHPs_IN'!H63</f>
        <v>4.1694250181443425E-2</v>
      </c>
      <c r="M402" s="1">
        <f>'[1]Electricity and CHPs_IN'!I63</f>
        <v>0.13490806365920846</v>
      </c>
      <c r="N402" s="1">
        <f>'[1]Electricity and CHPs_IN'!J63</f>
        <v>0.13498540663606196</v>
      </c>
      <c r="O402" s="1">
        <f>'[1]Electricity and CHPs_IN'!K63</f>
        <v>0.13499145820530009</v>
      </c>
      <c r="P402" s="1">
        <f>'[1]Electricity and CHPs_IN'!L63</f>
        <v>0.13499310239085002</v>
      </c>
      <c r="Q402" s="1">
        <f>'[1]Electricity and CHPs_IN'!M63</f>
        <v>0.13500604570505603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3.1429242036393524E-3</v>
      </c>
      <c r="G403" s="1">
        <f>'[1]Electricity and CHPs_IN'!C64</f>
        <v>2.5400697262394521E-3</v>
      </c>
      <c r="H403" s="1">
        <f>'[1]Electricity and CHPs_IN'!D64</f>
        <v>3.0793397261564561E-3</v>
      </c>
      <c r="I403" s="1">
        <f>'[1]Electricity and CHPs_IN'!E64</f>
        <v>3.0600769501266923E-3</v>
      </c>
      <c r="J403" s="1">
        <f>'[1]Electricity and CHPs_IN'!F64</f>
        <v>0.70079736362515987</v>
      </c>
      <c r="K403" s="1">
        <f>'[1]Electricity and CHPs_IN'!G64</f>
        <v>0.97705232103536965</v>
      </c>
      <c r="L403" s="1">
        <f>'[1]Electricity and CHPs_IN'!H64</f>
        <v>1.1540151567915686</v>
      </c>
      <c r="M403" s="1">
        <f>'[1]Electricity and CHPs_IN'!I64</f>
        <v>1.4138026691336998</v>
      </c>
      <c r="N403" s="1">
        <f>'[1]Electricity and CHPs_IN'!J64</f>
        <v>2.3335225519272842</v>
      </c>
      <c r="O403" s="1">
        <f>'[1]Electricity and CHPs_IN'!K64</f>
        <v>2.3339672525108894</v>
      </c>
      <c r="P403" s="1">
        <f>'[1]Electricity and CHPs_IN'!L64</f>
        <v>2.3340764039902422</v>
      </c>
      <c r="Q403" s="1">
        <f>'[1]Electricity and CHPs_IN'!M64</f>
        <v>2.3363199854029837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2.7781240762456373E-3</v>
      </c>
      <c r="G404" s="1">
        <f>'[1]Electricity and CHPs_IN'!C65</f>
        <v>2.2541500159706483E-3</v>
      </c>
      <c r="H404" s="1">
        <f>'[1]Electricity and CHPs_IN'!D65</f>
        <v>2.7014006614445776E-3</v>
      </c>
      <c r="I404" s="1">
        <f>'[1]Electricity and CHPs_IN'!E65</f>
        <v>2.801152553666936E-3</v>
      </c>
      <c r="J404" s="1">
        <f>'[1]Electricity and CHPs_IN'!F65</f>
        <v>3.0670414643610859E-2</v>
      </c>
      <c r="K404" s="1">
        <f>'[1]Electricity and CHPs_IN'!G65</f>
        <v>5.8052037038131298E-2</v>
      </c>
      <c r="L404" s="1">
        <f>'[1]Electricity and CHPs_IN'!H65</f>
        <v>1.0433185219993608</v>
      </c>
      <c r="M404" s="1">
        <f>'[1]Electricity and CHPs_IN'!I65</f>
        <v>1.7188675550235151</v>
      </c>
      <c r="N404" s="1">
        <f>'[1]Electricity and CHPs_IN'!J65</f>
        <v>2.7899103839709674</v>
      </c>
      <c r="O404" s="1">
        <f>'[1]Electricity and CHPs_IN'!K65</f>
        <v>1.7990025324671768</v>
      </c>
      <c r="P404" s="1">
        <f>'[1]Electricity and CHPs_IN'!L65</f>
        <v>1.9450326077380471</v>
      </c>
      <c r="Q404" s="1">
        <f>'[1]Electricity and CHPs_IN'!M65</f>
        <v>2.0453804457987297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8.8756835578538481E-4</v>
      </c>
      <c r="G405" s="1">
        <f>'[1]Electricity and CHPs_IN'!C66</f>
        <v>8.8777451069318438E-4</v>
      </c>
      <c r="H405" s="1">
        <f>'[1]Electricity and CHPs_IN'!D66</f>
        <v>8.8968562367220457E-4</v>
      </c>
      <c r="I405" s="1">
        <f>'[1]Electricity and CHPs_IN'!E66</f>
        <v>5.9560520318074725E-2</v>
      </c>
      <c r="J405" s="1">
        <f>'[1]Electricity and CHPs_IN'!F66</f>
        <v>0.18072268031536698</v>
      </c>
      <c r="K405" s="1">
        <f>'[1]Electricity and CHPs_IN'!G66</f>
        <v>0.22106868229382243</v>
      </c>
      <c r="L405" s="1">
        <f>'[1]Electricity and CHPs_IN'!H66</f>
        <v>0.32603804282854909</v>
      </c>
      <c r="M405" s="1">
        <f>'[1]Electricity and CHPs_IN'!I66</f>
        <v>0.32690395788907567</v>
      </c>
      <c r="N405" s="1">
        <f>'[1]Electricity and CHPs_IN'!J66</f>
        <v>0.43598806701290754</v>
      </c>
      <c r="O405" s="1">
        <f>'[1]Electricity and CHPs_IN'!K66</f>
        <v>0.44562559264291379</v>
      </c>
      <c r="P405" s="1">
        <f>'[1]Electricity and CHPs_IN'!L66</f>
        <v>0.53153822160953068</v>
      </c>
      <c r="Q405" s="1">
        <f>'[1]Electricity and CHPs_IN'!M66</f>
        <v>0.4498006563857278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1.7760150575648662E-3</v>
      </c>
      <c r="G406" s="1">
        <f>'[1]Electricity and CHPs_IN'!C67</f>
        <v>1.7760103915603121E-3</v>
      </c>
      <c r="H406" s="1">
        <f>'[1]Electricity and CHPs_IN'!D67</f>
        <v>1.7799157271276324E-3</v>
      </c>
      <c r="I406" s="1">
        <f>'[1]Electricity and CHPs_IN'!E67</f>
        <v>4.8400825501319827E-2</v>
      </c>
      <c r="J406" s="1">
        <f>'[1]Electricity and CHPs_IN'!F67</f>
        <v>7.2727719151397474E-2</v>
      </c>
      <c r="K406" s="1">
        <f>'[1]Electricity and CHPs_IN'!G67</f>
        <v>5.4478086141182894E-2</v>
      </c>
      <c r="L406" s="1">
        <f>'[1]Electricity and CHPs_IN'!H67</f>
        <v>7.026996136058257E-2</v>
      </c>
      <c r="M406" s="1">
        <f>'[1]Electricity and CHPs_IN'!I67</f>
        <v>9.8804271910225991E-2</v>
      </c>
      <c r="N406" s="1">
        <f>'[1]Electricity and CHPs_IN'!J67</f>
        <v>8.7106402346159489E-2</v>
      </c>
      <c r="O406" s="1">
        <f>'[1]Electricity and CHPs_IN'!K67</f>
        <v>0.12399239499324398</v>
      </c>
      <c r="P406" s="1">
        <f>'[1]Electricity and CHPs_IN'!L67</f>
        <v>0.10704652951297058</v>
      </c>
      <c r="Q406" s="1">
        <f>'[1]Electricity and CHPs_IN'!M67</f>
        <v>0.15367709802234941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1.7756889336620562E-3</v>
      </c>
      <c r="G407" s="1">
        <f>'[1]Electricity and CHPs_IN'!C68</f>
        <v>1.7756774758097556E-3</v>
      </c>
      <c r="H407" s="1">
        <f>'[1]Electricity and CHPs_IN'!D68</f>
        <v>1.7790932035546421E-3</v>
      </c>
      <c r="I407" s="1">
        <f>'[1]Electricity and CHPs_IN'!E68</f>
        <v>6.0533358133996074E-2</v>
      </c>
      <c r="J407" s="1">
        <f>'[1]Electricity and CHPs_IN'!F68</f>
        <v>0.11395202726073578</v>
      </c>
      <c r="K407" s="1">
        <f>'[1]Electricity and CHPs_IN'!G68</f>
        <v>0.10504046827699035</v>
      </c>
      <c r="L407" s="1">
        <f>'[1]Electricity and CHPs_IN'!H68</f>
        <v>7.9813821553956138E-2</v>
      </c>
      <c r="M407" s="1">
        <f>'[1]Electricity and CHPs_IN'!I68</f>
        <v>0.11654389828681902</v>
      </c>
      <c r="N407" s="1">
        <f>'[1]Electricity and CHPs_IN'!J68</f>
        <v>0.11927414502362688</v>
      </c>
      <c r="O407" s="1">
        <f>'[1]Electricity and CHPs_IN'!K68</f>
        <v>0.12470152317769215</v>
      </c>
      <c r="P407" s="1">
        <f>'[1]Electricity and CHPs_IN'!L68</f>
        <v>0.10700489183961902</v>
      </c>
      <c r="Q407" s="1">
        <f>'[1]Electricity and CHPs_IN'!M68</f>
        <v>0.15395642953623279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8.9090265268041118E-4</v>
      </c>
      <c r="G408" s="1">
        <f>'[1]Electricity and CHPs_IN'!C69</f>
        <v>8.9110818425813018E-4</v>
      </c>
      <c r="H408" s="1">
        <f>'[1]Electricity and CHPs_IN'!D69</f>
        <v>8.9272661238154406E-4</v>
      </c>
      <c r="I408" s="1">
        <f>'[1]Electricity and CHPs_IN'!E69</f>
        <v>3.837859269010014E-2</v>
      </c>
      <c r="J408" s="1">
        <f>'[1]Electricity and CHPs_IN'!F69</f>
        <v>9.4465026650813078E-2</v>
      </c>
      <c r="K408" s="1">
        <f>'[1]Electricity and CHPs_IN'!G69</f>
        <v>8.0515145721952189E-2</v>
      </c>
      <c r="L408" s="1">
        <f>'[1]Electricity and CHPs_IN'!H69</f>
        <v>5.4229080396494156E-2</v>
      </c>
      <c r="M408" s="1">
        <f>'[1]Electricity and CHPs_IN'!I69</f>
        <v>7.8874590656950544E-2</v>
      </c>
      <c r="N408" s="1">
        <f>'[1]Electricity and CHPs_IN'!J69</f>
        <v>8.28273413286231E-2</v>
      </c>
      <c r="O408" s="1">
        <f>'[1]Electricity and CHPs_IN'!K69</f>
        <v>8.3455990843293401E-2</v>
      </c>
      <c r="P408" s="1">
        <f>'[1]Electricity and CHPs_IN'!L69</f>
        <v>7.1860759273617389E-2</v>
      </c>
      <c r="Q408" s="1">
        <f>'[1]Electricity and CHPs_IN'!M69</f>
        <v>0.10318438552329537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55.96623732495334</v>
      </c>
      <c r="G409" s="3">
        <f t="shared" ref="G409:K409" si="423">G410+G463</f>
        <v>54.966265670057162</v>
      </c>
      <c r="H409" s="3">
        <f t="shared" si="423"/>
        <v>58.555498245365627</v>
      </c>
      <c r="I409" s="3">
        <f t="shared" si="423"/>
        <v>57.886363522550567</v>
      </c>
      <c r="J409" s="3">
        <f t="shared" si="423"/>
        <v>57.926003844186042</v>
      </c>
      <c r="K409" s="3">
        <f t="shared" si="423"/>
        <v>61.484697155930021</v>
      </c>
      <c r="L409" s="3">
        <f t="shared" ref="L409:O409" si="424">L410+L463</f>
        <v>74.14345969940517</v>
      </c>
      <c r="M409" s="3">
        <f t="shared" si="424"/>
        <v>74.815684762870404</v>
      </c>
      <c r="N409" s="3">
        <f t="shared" si="424"/>
        <v>75.099498508288505</v>
      </c>
      <c r="O409" s="3">
        <f t="shared" si="424"/>
        <v>79.659760900123899</v>
      </c>
      <c r="P409" s="3">
        <f>P410+P463</f>
        <v>87.694243111765331</v>
      </c>
      <c r="Q409" s="3">
        <f>Q410+Q463</f>
        <v>94.255920957491824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48.064661531905259</v>
      </c>
      <c r="G410" s="1">
        <f t="shared" si="425"/>
        <v>46.720730963166034</v>
      </c>
      <c r="H410" s="1">
        <f t="shared" si="425"/>
        <v>46.314389942980547</v>
      </c>
      <c r="I410" s="1">
        <f t="shared" si="425"/>
        <v>44.539406537482144</v>
      </c>
      <c r="J410" s="1">
        <f t="shared" si="425"/>
        <v>43.560873266175491</v>
      </c>
      <c r="K410" s="1">
        <f t="shared" si="425"/>
        <v>43.591760426556753</v>
      </c>
      <c r="L410" s="1">
        <f t="shared" ref="L410:O410" si="426">L411+L440</f>
        <v>46.501816086991951</v>
      </c>
      <c r="M410" s="1">
        <f t="shared" si="426"/>
        <v>46.802553975314055</v>
      </c>
      <c r="N410" s="1">
        <f t="shared" si="426"/>
        <v>46.853716654142019</v>
      </c>
      <c r="O410" s="1">
        <f t="shared" si="426"/>
        <v>50.577175799266207</v>
      </c>
      <c r="P410" s="1">
        <f>P411+P440</f>
        <v>57.247722982490203</v>
      </c>
      <c r="Q410" s="1">
        <f>Q411+Q440</f>
        <v>63.689032176806982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39.102963515365936</v>
      </c>
      <c r="G411" s="1">
        <f t="shared" ref="G411:K411" si="427">SUM(G412,G418,G427,G436,G438)</f>
        <v>34.586831924040972</v>
      </c>
      <c r="H411" s="1">
        <f t="shared" si="427"/>
        <v>34.682728183181929</v>
      </c>
      <c r="I411" s="1">
        <f t="shared" si="427"/>
        <v>34.330970657100572</v>
      </c>
      <c r="J411" s="1">
        <f t="shared" si="427"/>
        <v>34.022975503401916</v>
      </c>
      <c r="K411" s="1">
        <f t="shared" si="427"/>
        <v>35.784928070109316</v>
      </c>
      <c r="L411" s="1">
        <f t="shared" ref="L411:O411" si="428">SUM(L412,L418,L427,L436,L438)</f>
        <v>39.343289992103777</v>
      </c>
      <c r="M411" s="1">
        <f t="shared" si="428"/>
        <v>40.115504544654094</v>
      </c>
      <c r="N411" s="1">
        <f t="shared" si="428"/>
        <v>40.501020301207497</v>
      </c>
      <c r="O411" s="1">
        <f t="shared" si="428"/>
        <v>40.490820353861565</v>
      </c>
      <c r="P411" s="1">
        <f>SUM(P412,P418,P427,P436,P438)</f>
        <v>40.513829333250094</v>
      </c>
      <c r="Q411" s="1">
        <f>SUM(Q412,Q418,Q427,Q436,Q438)</f>
        <v>40.634995510994735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1.7366951744645986E-2</v>
      </c>
      <c r="G412" s="1">
        <f t="shared" ref="G412:O412" si="429">G413</f>
        <v>6.0941788951668645E-4</v>
      </c>
      <c r="H412" s="1">
        <f t="shared" si="429"/>
        <v>6.0832482995783685E-3</v>
      </c>
      <c r="I412" s="1">
        <f t="shared" si="429"/>
        <v>2.0853838908422963E-3</v>
      </c>
      <c r="J412" s="1">
        <f t="shared" si="429"/>
        <v>8.3271470189622855E-4</v>
      </c>
      <c r="K412" s="1">
        <f t="shared" si="429"/>
        <v>5.2703309061220447E-3</v>
      </c>
      <c r="L412" s="1">
        <f t="shared" si="429"/>
        <v>3.2296122303258237E-3</v>
      </c>
      <c r="M412" s="1">
        <f t="shared" si="429"/>
        <v>6.107878830746767E-5</v>
      </c>
      <c r="N412" s="1">
        <f t="shared" si="429"/>
        <v>1.0438149878347111E-3</v>
      </c>
      <c r="O412" s="1">
        <f t="shared" si="429"/>
        <v>1.1131806831164222E-3</v>
      </c>
      <c r="P412" s="1">
        <f>P413</f>
        <v>1.093855160949539E-3</v>
      </c>
      <c r="Q412" s="1">
        <f>Q413</f>
        <v>1.3128925040409621E-3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1.7366951744645986E-2</v>
      </c>
      <c r="G413" s="1">
        <f>'[1]Electricity and CHPs_IN'!C$28-G300</f>
        <v>6.0941788951668645E-4</v>
      </c>
      <c r="H413" s="1">
        <f>'[1]Electricity and CHPs_IN'!D$28-H300</f>
        <v>6.0832482995783685E-3</v>
      </c>
      <c r="I413" s="1">
        <f>'[1]Electricity and CHPs_IN'!E$28-I300</f>
        <v>2.0853838908422963E-3</v>
      </c>
      <c r="J413" s="1">
        <f>'[1]Electricity and CHPs_IN'!F$28-J300</f>
        <v>8.3271470189622855E-4</v>
      </c>
      <c r="K413" s="1">
        <f>'[1]Electricity and CHPs_IN'!G$28-K300</f>
        <v>5.2703309061220447E-3</v>
      </c>
      <c r="L413" s="1">
        <f>'[1]Electricity and CHPs_IN'!H$28-L300</f>
        <v>3.2296122303258237E-3</v>
      </c>
      <c r="M413" s="1">
        <f>'[1]Electricity and CHPs_IN'!I$28-M300</f>
        <v>6.107878830746767E-5</v>
      </c>
      <c r="N413" s="1">
        <f>'[1]Electricity and CHPs_IN'!J$28-N300</f>
        <v>1.0438149878347111E-3</v>
      </c>
      <c r="O413" s="1">
        <f>'[1]Electricity and CHPs_IN'!K$28-O300</f>
        <v>1.1131806831164222E-3</v>
      </c>
      <c r="P413" s="1">
        <f>'[1]Electricity and CHPs_IN'!L$28-P300</f>
        <v>1.093855160949539E-3</v>
      </c>
      <c r="Q413" s="1">
        <f>'[1]Electricity and CHPs_IN'!M$28-Q300</f>
        <v>1.3128925040409621E-3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1.7366951744645986E-2</v>
      </c>
      <c r="G414" s="1">
        <f t="shared" ref="G414:O414" si="430">G415</f>
        <v>6.0941788951668645E-4</v>
      </c>
      <c r="H414" s="1">
        <f t="shared" si="430"/>
        <v>6.0832482995783685E-3</v>
      </c>
      <c r="I414" s="1">
        <f t="shared" si="430"/>
        <v>2.0853838908422963E-3</v>
      </c>
      <c r="J414" s="1">
        <f t="shared" si="430"/>
        <v>8.3271470189622855E-4</v>
      </c>
      <c r="K414" s="1">
        <f t="shared" si="430"/>
        <v>5.2703309061220447E-3</v>
      </c>
      <c r="L414" s="1">
        <f t="shared" si="430"/>
        <v>3.2296122303258237E-3</v>
      </c>
      <c r="M414" s="1">
        <f t="shared" si="430"/>
        <v>6.107878830746767E-5</v>
      </c>
      <c r="N414" s="1">
        <f t="shared" si="430"/>
        <v>1.0438149878347111E-3</v>
      </c>
      <c r="O414" s="1">
        <f t="shared" si="430"/>
        <v>1.1131806831164222E-3</v>
      </c>
      <c r="P414" s="1">
        <f>P415</f>
        <v>1.093855160949539E-3</v>
      </c>
      <c r="Q414" s="1">
        <f>Q415</f>
        <v>1.3128925040409621E-3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1.7366951744645986E-2</v>
      </c>
      <c r="G415" s="1">
        <f t="shared" ref="G415:K415" si="431">G413-G417</f>
        <v>6.0941788951668645E-4</v>
      </c>
      <c r="H415" s="1">
        <f t="shared" si="431"/>
        <v>6.0832482995783685E-3</v>
      </c>
      <c r="I415" s="1">
        <f t="shared" si="431"/>
        <v>2.0853838908422963E-3</v>
      </c>
      <c r="J415" s="1">
        <f t="shared" si="431"/>
        <v>8.3271470189622855E-4</v>
      </c>
      <c r="K415" s="1">
        <f t="shared" si="431"/>
        <v>5.2703309061220447E-3</v>
      </c>
      <c r="L415" s="1">
        <f t="shared" ref="L415:O415" si="432">L413-L417</f>
        <v>3.2296122303258237E-3</v>
      </c>
      <c r="M415" s="1">
        <f t="shared" si="432"/>
        <v>6.107878830746767E-5</v>
      </c>
      <c r="N415" s="1">
        <f t="shared" si="432"/>
        <v>1.0438149878347111E-3</v>
      </c>
      <c r="O415" s="1">
        <f t="shared" si="432"/>
        <v>1.1131806831164222E-3</v>
      </c>
      <c r="P415" s="1">
        <f>P413-P417</f>
        <v>1.093855160949539E-3</v>
      </c>
      <c r="Q415" s="1">
        <f>Q413-Q417</f>
        <v>1.3128925040409621E-3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2.3939613552200858</v>
      </c>
      <c r="G418" s="1">
        <f t="shared" ref="G418:K418" si="436">SUM(G419:G420)</f>
        <v>7.0509750135450513E-4</v>
      </c>
      <c r="H418" s="1">
        <f t="shared" si="436"/>
        <v>3.7202140544462443E-3</v>
      </c>
      <c r="I418" s="1">
        <f t="shared" si="436"/>
        <v>0</v>
      </c>
      <c r="J418" s="1">
        <f t="shared" si="436"/>
        <v>0</v>
      </c>
      <c r="K418" s="1">
        <f t="shared" si="436"/>
        <v>0</v>
      </c>
      <c r="L418" s="1">
        <f t="shared" ref="L418:O418" si="437">SUM(L419:L420)</f>
        <v>0</v>
      </c>
      <c r="M418" s="1">
        <f t="shared" si="437"/>
        <v>0</v>
      </c>
      <c r="N418" s="1">
        <f t="shared" si="437"/>
        <v>1.2607766015136003E-4</v>
      </c>
      <c r="O418" s="1">
        <f t="shared" si="437"/>
        <v>1.6111297910535556E-4</v>
      </c>
      <c r="P418" s="1">
        <f>SUM(P419:P420)</f>
        <v>1.4547929206450117E-4</v>
      </c>
      <c r="Q418" s="1">
        <f>SUM(Q419:Q420)</f>
        <v>2.9058293104215684E-4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2.3939613552200858</v>
      </c>
      <c r="G419" s="1">
        <f>'[1]Electricity and CHPs_IN'!C$24-G314</f>
        <v>7.0509750135450513E-4</v>
      </c>
      <c r="H419" s="1">
        <f>'[1]Electricity and CHPs_IN'!D$24-H314</f>
        <v>3.7202140544462443E-3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0</v>
      </c>
      <c r="L419" s="1">
        <f>'[1]Electricity and CHPs_IN'!H$24-L314</f>
        <v>0</v>
      </c>
      <c r="M419" s="1">
        <f>'[1]Electricity and CHPs_IN'!I$24-M314</f>
        <v>0</v>
      </c>
      <c r="N419" s="1">
        <f>'[1]Electricity and CHPs_IN'!J$24-N314</f>
        <v>1.2607766015136003E-4</v>
      </c>
      <c r="O419" s="1">
        <f>'[1]Electricity and CHPs_IN'!K$24-O314</f>
        <v>1.6111297910535556E-4</v>
      </c>
      <c r="P419" s="1">
        <f>'[1]Electricity and CHPs_IN'!L$24-P314</f>
        <v>1.4547929206450117E-4</v>
      </c>
      <c r="Q419" s="1">
        <f>'[1]Electricity and CHPs_IN'!M$24-Q314</f>
        <v>2.9058293104215684E-4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M420" s="1">
        <f>'[1]Electricity and CHPs_IN'!I$29-M315</f>
        <v>0</v>
      </c>
      <c r="N420" s="1">
        <f>'[1]Electricity and CHPs_IN'!J$29-N315</f>
        <v>0</v>
      </c>
      <c r="O420" s="1">
        <f>'[1]Electricity and CHPs_IN'!K$29-O315</f>
        <v>0</v>
      </c>
      <c r="P420" s="1">
        <f>'[1]Electricity and CHPs_IN'!L$29-P315</f>
        <v>0</v>
      </c>
      <c r="Q420" s="1">
        <f>'[1]Electricity and CHPs_IN'!M$29-Q315</f>
        <v>0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2.3317493412796346</v>
      </c>
      <c r="G421" s="1">
        <f t="shared" ref="G421:K421" si="438">SUM(G422:G423)</f>
        <v>6.7426219308446304E-4</v>
      </c>
      <c r="H421" s="1">
        <f t="shared" si="438"/>
        <v>3.4819122178744149E-3</v>
      </c>
      <c r="I421" s="1">
        <f t="shared" si="438"/>
        <v>0</v>
      </c>
      <c r="J421" s="1">
        <f t="shared" si="438"/>
        <v>0</v>
      </c>
      <c r="K421" s="1">
        <f t="shared" si="438"/>
        <v>0</v>
      </c>
      <c r="L421" s="1">
        <f t="shared" ref="L421:O421" si="439">SUM(L422:L423)</f>
        <v>0</v>
      </c>
      <c r="M421" s="1">
        <f t="shared" si="439"/>
        <v>0</v>
      </c>
      <c r="N421" s="1">
        <f t="shared" si="439"/>
        <v>1.2607766015136003E-4</v>
      </c>
      <c r="O421" s="1">
        <f t="shared" si="439"/>
        <v>1.6111297910535556E-4</v>
      </c>
      <c r="P421" s="1">
        <f>SUM(P422:P423)</f>
        <v>1.4547929206450117E-4</v>
      </c>
      <c r="Q421" s="1">
        <f>SUM(Q422:Q423)</f>
        <v>2.9058293104215684E-4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2.3317493412796346</v>
      </c>
      <c r="G422" s="1">
        <f t="shared" ref="G422:K422" si="440">G419-G425</f>
        <v>6.7426219308446304E-4</v>
      </c>
      <c r="H422" s="1">
        <f t="shared" si="440"/>
        <v>3.4819122178744149E-3</v>
      </c>
      <c r="I422" s="1">
        <f t="shared" si="440"/>
        <v>0</v>
      </c>
      <c r="J422" s="1">
        <f t="shared" si="440"/>
        <v>0</v>
      </c>
      <c r="K422" s="1">
        <f t="shared" si="440"/>
        <v>0</v>
      </c>
      <c r="L422" s="1">
        <f t="shared" ref="L422:O422" si="441">L419-L425</f>
        <v>0</v>
      </c>
      <c r="M422" s="1">
        <f t="shared" si="441"/>
        <v>0</v>
      </c>
      <c r="N422" s="1">
        <f t="shared" si="441"/>
        <v>1.2607766015136003E-4</v>
      </c>
      <c r="O422" s="1">
        <f t="shared" si="441"/>
        <v>1.6111297910535556E-4</v>
      </c>
      <c r="P422" s="1">
        <f>P419-P425</f>
        <v>1.4547929206450117E-4</v>
      </c>
      <c r="Q422" s="1">
        <f>Q419-Q425</f>
        <v>2.9058293104215684E-4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</v>
      </c>
      <c r="L423" s="1">
        <f t="shared" ref="L423:O423" si="443">L420-L426</f>
        <v>0</v>
      </c>
      <c r="M423" s="1">
        <f t="shared" si="443"/>
        <v>0</v>
      </c>
      <c r="N423" s="1">
        <f t="shared" si="443"/>
        <v>0</v>
      </c>
      <c r="O423" s="1">
        <f t="shared" si="443"/>
        <v>0</v>
      </c>
      <c r="P423" s="1">
        <f>P420-P426</f>
        <v>0</v>
      </c>
      <c r="Q423" s="1">
        <f>Q420-Q426</f>
        <v>0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6.2212013940451082E-2</v>
      </c>
      <c r="G424" s="1">
        <f t="shared" ref="G424:K424" si="444">SUM(G425:G426)</f>
        <v>3.0835308270042114E-5</v>
      </c>
      <c r="H424" s="1">
        <f t="shared" si="444"/>
        <v>2.3830183657182923E-4</v>
      </c>
      <c r="I424" s="1">
        <f t="shared" si="444"/>
        <v>0</v>
      </c>
      <c r="J424" s="1">
        <f t="shared" si="444"/>
        <v>0</v>
      </c>
      <c r="K424" s="1">
        <f t="shared" si="444"/>
        <v>0</v>
      </c>
      <c r="L424" s="1">
        <f t="shared" ref="L424:O424" si="445">SUM(L425:L426)</f>
        <v>0</v>
      </c>
      <c r="M424" s="1">
        <f t="shared" si="445"/>
        <v>0</v>
      </c>
      <c r="N424" s="1">
        <f t="shared" si="445"/>
        <v>0</v>
      </c>
      <c r="O424" s="1">
        <f t="shared" si="445"/>
        <v>0</v>
      </c>
      <c r="P424" s="1">
        <f>SUM(P425:P426)</f>
        <v>0</v>
      </c>
      <c r="Q424" s="1">
        <f>SUM(Q425:Q426)</f>
        <v>0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6.2212013940451082E-2</v>
      </c>
      <c r="G425" s="1">
        <f t="shared" ref="G425:K425" si="446">IFERROR(G346/G314,0)*G419</f>
        <v>3.0835308270042114E-5</v>
      </c>
      <c r="H425" s="1">
        <f t="shared" si="446"/>
        <v>2.3830183657182923E-4</v>
      </c>
      <c r="I425" s="1">
        <f t="shared" si="446"/>
        <v>0</v>
      </c>
      <c r="J425" s="1">
        <f t="shared" si="446"/>
        <v>0</v>
      </c>
      <c r="K425" s="1">
        <f t="shared" si="446"/>
        <v>0</v>
      </c>
      <c r="L425" s="1">
        <f t="shared" ref="L425:O425" si="447">IFERROR(L346/L314,0)*L419</f>
        <v>0</v>
      </c>
      <c r="M425" s="1">
        <f t="shared" si="447"/>
        <v>0</v>
      </c>
      <c r="N425" s="1">
        <f t="shared" si="447"/>
        <v>0</v>
      </c>
      <c r="O425" s="1">
        <f t="shared" si="447"/>
        <v>0</v>
      </c>
      <c r="P425" s="1">
        <f>IFERROR(P346/P314,0)*P419</f>
        <v>0</v>
      </c>
      <c r="Q425" s="1">
        <f>IFERROR(Q346/Q314,0)*Q419</f>
        <v>0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0</v>
      </c>
      <c r="L426" s="1">
        <f t="shared" ref="L426:O426" si="449">IFERROR(L347/L315,0)*L420</f>
        <v>0</v>
      </c>
      <c r="M426" s="1">
        <f t="shared" si="449"/>
        <v>0</v>
      </c>
      <c r="N426" s="1">
        <f t="shared" si="449"/>
        <v>0</v>
      </c>
      <c r="O426" s="1">
        <f t="shared" si="449"/>
        <v>0</v>
      </c>
      <c r="P426" s="1">
        <f>IFERROR(P347/P315,0)*P420</f>
        <v>0</v>
      </c>
      <c r="Q426" s="1">
        <f>IFERROR(Q347/Q315,0)*Q420</f>
        <v>0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36.420441742009587</v>
      </c>
      <c r="G427" s="1">
        <f t="shared" ref="G427:K427" si="450">SUM(G428:G429)</f>
        <v>34.584451334574908</v>
      </c>
      <c r="H427" s="1">
        <f t="shared" si="450"/>
        <v>34.630259377652308</v>
      </c>
      <c r="I427" s="1">
        <f t="shared" si="450"/>
        <v>34.325867103873613</v>
      </c>
      <c r="J427" s="1">
        <f t="shared" si="450"/>
        <v>34.015024278344512</v>
      </c>
      <c r="K427" s="1">
        <f t="shared" si="450"/>
        <v>33.470567793325813</v>
      </c>
      <c r="L427" s="1">
        <f t="shared" ref="L427:O427" si="451">SUM(L428:L429)</f>
        <v>35.497122402045342</v>
      </c>
      <c r="M427" s="1">
        <f t="shared" si="451"/>
        <v>35.964447201575773</v>
      </c>
      <c r="N427" s="1">
        <f t="shared" si="451"/>
        <v>36.384780075659869</v>
      </c>
      <c r="O427" s="1">
        <f t="shared" si="451"/>
        <v>36.385984303875809</v>
      </c>
      <c r="P427" s="1">
        <f>SUM(P428:P429)</f>
        <v>36.386219452471124</v>
      </c>
      <c r="Q427" s="1">
        <f>SUM(Q428:Q429)</f>
        <v>36.385027029452921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36.420441742009587</v>
      </c>
      <c r="G428" s="1">
        <f>'[1]Electricity and CHPs_IN'!C$26-G361</f>
        <v>34.584451334574908</v>
      </c>
      <c r="H428" s="1">
        <f>'[1]Electricity and CHPs_IN'!D$26-H361</f>
        <v>34.630259377652308</v>
      </c>
      <c r="I428" s="1">
        <f>'[1]Electricity and CHPs_IN'!E$26-I361</f>
        <v>34.325867103873613</v>
      </c>
      <c r="J428" s="1">
        <f>'[1]Electricity and CHPs_IN'!F$26-J361</f>
        <v>34.015024278344512</v>
      </c>
      <c r="K428" s="1">
        <f>'[1]Electricity and CHPs_IN'!G$26-K361</f>
        <v>27.268752764333392</v>
      </c>
      <c r="L428" s="1">
        <f>'[1]Electricity and CHPs_IN'!H$26-L361</f>
        <v>23.045773806466897</v>
      </c>
      <c r="M428" s="1">
        <f>'[1]Electricity and CHPs_IN'!I$26-M361</f>
        <v>24.002186157448914</v>
      </c>
      <c r="N428" s="1">
        <f>'[1]Electricity and CHPs_IN'!J$26-N361</f>
        <v>24.54095715579934</v>
      </c>
      <c r="O428" s="1">
        <f>'[1]Electricity and CHPs_IN'!K$26-O361</f>
        <v>24.542159723435198</v>
      </c>
      <c r="P428" s="1">
        <f>'[1]Electricity and CHPs_IN'!L$26-P361</f>
        <v>24.542399896669675</v>
      </c>
      <c r="Q428" s="1">
        <f>'[1]Electricity and CHPs_IN'!M$26-Q361</f>
        <v>24.541201866230555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6.2018150289924172</v>
      </c>
      <c r="L429" s="1">
        <f>'[1]Electricity and CHPs_IN'!H$27-L362</f>
        <v>12.451348595578443</v>
      </c>
      <c r="M429" s="1">
        <f>'[1]Electricity and CHPs_IN'!I$27-M362</f>
        <v>11.96226104412686</v>
      </c>
      <c r="N429" s="1">
        <f>'[1]Electricity and CHPs_IN'!J$27-N362</f>
        <v>11.843822919860528</v>
      </c>
      <c r="O429" s="1">
        <f>'[1]Electricity and CHPs_IN'!K$27-O362</f>
        <v>11.843824580440611</v>
      </c>
      <c r="P429" s="1">
        <f>'[1]Electricity and CHPs_IN'!L$27-P362</f>
        <v>11.843819555801446</v>
      </c>
      <c r="Q429" s="1">
        <f>'[1]Electricity and CHPs_IN'!M$27-Q362</f>
        <v>11.843825163222368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18.210220871004793</v>
      </c>
      <c r="G430" s="1">
        <f t="shared" ref="G430:K430" si="452">SUM(G431:G432)</f>
        <v>17.292225667287454</v>
      </c>
      <c r="H430" s="1">
        <f t="shared" si="452"/>
        <v>17.315129688826154</v>
      </c>
      <c r="I430" s="1">
        <f t="shared" si="452"/>
        <v>17.162933551936803</v>
      </c>
      <c r="J430" s="1">
        <f t="shared" si="452"/>
        <v>17.007512139172256</v>
      </c>
      <c r="K430" s="1">
        <f t="shared" si="452"/>
        <v>16.735283896662906</v>
      </c>
      <c r="L430" s="1">
        <f t="shared" ref="L430:O430" si="453">SUM(L431:L432)</f>
        <v>17.748561201022671</v>
      </c>
      <c r="M430" s="1">
        <f t="shared" si="453"/>
        <v>17.982223600787886</v>
      </c>
      <c r="N430" s="1">
        <f t="shared" si="453"/>
        <v>18.192390037829934</v>
      </c>
      <c r="O430" s="1">
        <f t="shared" si="453"/>
        <v>18.192992151937908</v>
      </c>
      <c r="P430" s="1">
        <f>SUM(P431:P432)</f>
        <v>18.193109726235559</v>
      </c>
      <c r="Q430" s="1">
        <f>SUM(Q431:Q432)</f>
        <v>18.192513514726464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18.210220871004793</v>
      </c>
      <c r="G431" s="1">
        <f t="shared" ref="G431:K431" si="454">IFERROR(G368/G361,0)*G428</f>
        <v>17.292225667287454</v>
      </c>
      <c r="H431" s="1">
        <f t="shared" si="454"/>
        <v>17.315129688826154</v>
      </c>
      <c r="I431" s="1">
        <f t="shared" si="454"/>
        <v>17.162933551936803</v>
      </c>
      <c r="J431" s="1">
        <f t="shared" si="454"/>
        <v>17.007512139172256</v>
      </c>
      <c r="K431" s="1">
        <f t="shared" si="454"/>
        <v>13.634376382166696</v>
      </c>
      <c r="L431" s="1">
        <f t="shared" ref="L431:O431" si="455">IFERROR(L368/L361,0)*L428</f>
        <v>11.522886903233449</v>
      </c>
      <c r="M431" s="1">
        <f t="shared" si="455"/>
        <v>12.001093078724457</v>
      </c>
      <c r="N431" s="1">
        <f t="shared" si="455"/>
        <v>12.27047857789967</v>
      </c>
      <c r="O431" s="1">
        <f t="shared" si="455"/>
        <v>12.271079861717602</v>
      </c>
      <c r="P431" s="1">
        <f>IFERROR(P368/P361,0)*P428</f>
        <v>12.271199948334836</v>
      </c>
      <c r="Q431" s="1">
        <f>IFERROR(Q368/Q361,0)*Q428</f>
        <v>12.270600933115277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3.1009075144962086</v>
      </c>
      <c r="L432" s="1">
        <f t="shared" ref="L432:O432" si="457">IFERROR(L369/L362,0)*L429</f>
        <v>6.2256742977892214</v>
      </c>
      <c r="M432" s="1">
        <f t="shared" si="457"/>
        <v>5.9811305220634301</v>
      </c>
      <c r="N432" s="1">
        <f t="shared" si="457"/>
        <v>5.9219114599302642</v>
      </c>
      <c r="O432" s="1">
        <f t="shared" si="457"/>
        <v>5.9219122902203054</v>
      </c>
      <c r="P432" s="1">
        <f>IFERROR(P369/P362,0)*P429</f>
        <v>5.9219097779007219</v>
      </c>
      <c r="Q432" s="1">
        <f>IFERROR(Q369/Q362,0)*Q429</f>
        <v>5.9219125816111848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18.210220871004793</v>
      </c>
      <c r="G433" s="1">
        <f t="shared" ref="G433:K433" si="458">SUM(G434:G435)</f>
        <v>17.292225667287454</v>
      </c>
      <c r="H433" s="1">
        <f t="shared" si="458"/>
        <v>17.315129688826154</v>
      </c>
      <c r="I433" s="1">
        <f t="shared" si="458"/>
        <v>17.16293355193681</v>
      </c>
      <c r="J433" s="1">
        <f t="shared" si="458"/>
        <v>17.007512139172256</v>
      </c>
      <c r="K433" s="1">
        <f t="shared" si="458"/>
        <v>16.735283896662906</v>
      </c>
      <c r="L433" s="1">
        <f t="shared" ref="L433:O433" si="459">SUM(L434:L435)</f>
        <v>17.748561201022671</v>
      </c>
      <c r="M433" s="1">
        <f t="shared" si="459"/>
        <v>17.982223600787886</v>
      </c>
      <c r="N433" s="1">
        <f t="shared" si="459"/>
        <v>18.192390037829934</v>
      </c>
      <c r="O433" s="1">
        <f t="shared" si="459"/>
        <v>18.192992151937901</v>
      </c>
      <c r="P433" s="1">
        <f>SUM(P434:P435)</f>
        <v>18.193109726235562</v>
      </c>
      <c r="Q433" s="1">
        <f>SUM(Q434:Q435)</f>
        <v>18.19251351472646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18.210220871004793</v>
      </c>
      <c r="G434" s="1">
        <f t="shared" ref="G434:K434" si="460">G428-G431</f>
        <v>17.292225667287454</v>
      </c>
      <c r="H434" s="1">
        <f t="shared" si="460"/>
        <v>17.315129688826154</v>
      </c>
      <c r="I434" s="1">
        <f t="shared" si="460"/>
        <v>17.16293355193681</v>
      </c>
      <c r="J434" s="1">
        <f t="shared" si="460"/>
        <v>17.007512139172256</v>
      </c>
      <c r="K434" s="1">
        <f t="shared" si="460"/>
        <v>13.634376382166696</v>
      </c>
      <c r="L434" s="1">
        <f t="shared" ref="L434:O434" si="461">L428-L431</f>
        <v>11.522886903233449</v>
      </c>
      <c r="M434" s="1">
        <f t="shared" si="461"/>
        <v>12.001093078724457</v>
      </c>
      <c r="N434" s="1">
        <f t="shared" si="461"/>
        <v>12.27047857789967</v>
      </c>
      <c r="O434" s="1">
        <f t="shared" si="461"/>
        <v>12.271079861717595</v>
      </c>
      <c r="P434" s="1">
        <f>P428-P431</f>
        <v>12.271199948334839</v>
      </c>
      <c r="Q434" s="1">
        <f>Q428-Q431</f>
        <v>12.270600933115277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3.1009075144962086</v>
      </c>
      <c r="L435" s="1">
        <f t="shared" ref="L435:O435" si="463">L429-L432</f>
        <v>6.2256742977892214</v>
      </c>
      <c r="M435" s="1">
        <f t="shared" si="463"/>
        <v>5.9811305220634301</v>
      </c>
      <c r="N435" s="1">
        <f t="shared" si="463"/>
        <v>5.9219114599302642</v>
      </c>
      <c r="O435" s="1">
        <f t="shared" si="463"/>
        <v>5.9219122902203054</v>
      </c>
      <c r="P435" s="1">
        <f>P429-P432</f>
        <v>5.9219097779007237</v>
      </c>
      <c r="Q435" s="1">
        <f>Q429-Q432</f>
        <v>5.9219125816111831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0.27119346639161512</v>
      </c>
      <c r="G436" s="1">
        <f t="shared" ref="G436:O436" si="464">G437</f>
        <v>1.066074075191025E-3</v>
      </c>
      <c r="H436" s="1">
        <f t="shared" si="464"/>
        <v>4.2665343175600605E-2</v>
      </c>
      <c r="I436" s="1">
        <f t="shared" si="464"/>
        <v>3.0181693361131649E-3</v>
      </c>
      <c r="J436" s="1">
        <f t="shared" si="464"/>
        <v>7.1185103555130632E-3</v>
      </c>
      <c r="K436" s="1">
        <f t="shared" si="464"/>
        <v>1.9627420138454057</v>
      </c>
      <c r="L436" s="1">
        <f t="shared" si="464"/>
        <v>2.8506120732042652</v>
      </c>
      <c r="M436" s="1">
        <f t="shared" si="464"/>
        <v>2.6773802566892506</v>
      </c>
      <c r="N436" s="1">
        <f t="shared" si="464"/>
        <v>2.6414562699945843</v>
      </c>
      <c r="O436" s="1">
        <f t="shared" si="464"/>
        <v>2.6299348541357297</v>
      </c>
      <c r="P436" s="1">
        <f>P437</f>
        <v>2.6527288458254836</v>
      </c>
      <c r="Q436" s="1">
        <f>Q437</f>
        <v>2.7746346707415648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0.27119346639161512</v>
      </c>
      <c r="G437" s="1">
        <f>'[1]Electricity and CHPs_IN'!C$25-G380</f>
        <v>1.066074075191025E-3</v>
      </c>
      <c r="H437" s="1">
        <f>'[1]Electricity and CHPs_IN'!D$25-H380</f>
        <v>4.2665343175600605E-2</v>
      </c>
      <c r="I437" s="1">
        <f>'[1]Electricity and CHPs_IN'!E$25-I380</f>
        <v>3.0181693361131649E-3</v>
      </c>
      <c r="J437" s="1">
        <f>'[1]Electricity and CHPs_IN'!F$25-J380</f>
        <v>7.1185103555130632E-3</v>
      </c>
      <c r="K437" s="1">
        <f>'[1]Electricity and CHPs_IN'!G$25-K380</f>
        <v>1.9627420138454057</v>
      </c>
      <c r="L437" s="1">
        <f>'[1]Electricity and CHPs_IN'!H$25-L380</f>
        <v>2.8506120732042652</v>
      </c>
      <c r="M437" s="1">
        <f>'[1]Electricity and CHPs_IN'!I$25-M380</f>
        <v>2.6773802566892506</v>
      </c>
      <c r="N437" s="1">
        <f>'[1]Electricity and CHPs_IN'!J$25-N380</f>
        <v>2.6414562699945843</v>
      </c>
      <c r="O437" s="1">
        <f>'[1]Electricity and CHPs_IN'!K$25-O380</f>
        <v>2.6299348541357297</v>
      </c>
      <c r="P437" s="1">
        <f>'[1]Electricity and CHPs_IN'!L$25-P380</f>
        <v>2.6527288458254836</v>
      </c>
      <c r="Q437" s="1">
        <f>'[1]Electricity and CHPs_IN'!M$25-Q380</f>
        <v>2.7746346707415648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0.34634793203197778</v>
      </c>
      <c r="L438" s="1">
        <f t="shared" si="465"/>
        <v>0.99232590462383707</v>
      </c>
      <c r="M438" s="1">
        <f t="shared" si="465"/>
        <v>1.4736160076007625</v>
      </c>
      <c r="N438" s="1">
        <f t="shared" si="465"/>
        <v>1.4736140629050554</v>
      </c>
      <c r="O438" s="1">
        <f t="shared" si="465"/>
        <v>1.4736269021878015</v>
      </c>
      <c r="P438" s="1">
        <f>+P439</f>
        <v>1.4736417005004701</v>
      </c>
      <c r="Q438" s="1">
        <f>+Q439</f>
        <v>1.4737303353651656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0.34634793203197778</v>
      </c>
      <c r="L439" s="1">
        <f>'[1]Electricity and CHPs_IN'!H$30-L398</f>
        <v>0.99232590462383707</v>
      </c>
      <c r="M439" s="1">
        <f>'[1]Electricity and CHPs_IN'!I$30-M398</f>
        <v>1.4736160076007625</v>
      </c>
      <c r="N439" s="1">
        <f>'[1]Electricity and CHPs_IN'!J$30-N398</f>
        <v>1.4736140629050554</v>
      </c>
      <c r="O439" s="1">
        <f>'[1]Electricity and CHPs_IN'!K$30-O398</f>
        <v>1.4736269021878015</v>
      </c>
      <c r="P439" s="1">
        <f>'[1]Electricity and CHPs_IN'!L$30-P398</f>
        <v>1.4736417005004701</v>
      </c>
      <c r="Q439" s="1">
        <f>'[1]Electricity and CHPs_IN'!M$30-Q398</f>
        <v>1.4737303353651656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8.9616980165393194</v>
      </c>
      <c r="G440" s="1">
        <f t="shared" ref="G440:K440" si="466">SUM(G441,G447,G449,G455,G457,G459,G461)</f>
        <v>12.133899039125062</v>
      </c>
      <c r="H440" s="1">
        <f t="shared" si="466"/>
        <v>11.631661759798616</v>
      </c>
      <c r="I440" s="1">
        <f t="shared" si="466"/>
        <v>10.208435880381572</v>
      </c>
      <c r="J440" s="1">
        <f t="shared" si="466"/>
        <v>9.5378977627735715</v>
      </c>
      <c r="K440" s="1">
        <f t="shared" si="466"/>
        <v>7.8068323564474351</v>
      </c>
      <c r="L440" s="1">
        <f t="shared" ref="L440:O440" si="467">SUM(L441,L447,L449,L455,L457,L459,L461)</f>
        <v>7.1585260948881722</v>
      </c>
      <c r="M440" s="1">
        <f t="shared" si="467"/>
        <v>6.6870494306599628</v>
      </c>
      <c r="N440" s="1">
        <f t="shared" si="467"/>
        <v>6.3526963529345224</v>
      </c>
      <c r="O440" s="1">
        <f t="shared" si="467"/>
        <v>10.086355445404642</v>
      </c>
      <c r="P440" s="1">
        <f>SUM(P441,P447,P449,P455,P457,P459,P461)</f>
        <v>16.733893649240112</v>
      </c>
      <c r="Q440" s="1">
        <f>SUM(Q441,Q447,Q449,Q455,Q457,Q459,Q461)</f>
        <v>23.054036665812248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4.3959997493895901</v>
      </c>
      <c r="G441" s="1">
        <f t="shared" ref="G441:O441" si="468">+G442</f>
        <v>4.2036629393991909</v>
      </c>
      <c r="H441" s="1">
        <f t="shared" si="468"/>
        <v>4.1918733817272624</v>
      </c>
      <c r="I441" s="1">
        <f t="shared" si="468"/>
        <v>2.3679024992004978</v>
      </c>
      <c r="J441" s="1">
        <f t="shared" si="468"/>
        <v>2.3679101932961797</v>
      </c>
      <c r="K441" s="1">
        <f t="shared" si="468"/>
        <v>2.3679130862931341</v>
      </c>
      <c r="L441" s="1">
        <f t="shared" si="468"/>
        <v>2.3678904974152863</v>
      </c>
      <c r="M441" s="1">
        <f t="shared" si="468"/>
        <v>2.3679140845197901</v>
      </c>
      <c r="N441" s="1">
        <f t="shared" si="468"/>
        <v>2.3678716530180117</v>
      </c>
      <c r="O441" s="1">
        <f t="shared" si="468"/>
        <v>6.3271384114657518</v>
      </c>
      <c r="P441" s="1">
        <f>+P442</f>
        <v>13.114878180947338</v>
      </c>
      <c r="Q441" s="1">
        <f>+Q442</f>
        <v>19.505510346553621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4.3959997493895901</v>
      </c>
      <c r="G442" s="1">
        <f t="shared" ref="G442:K442" si="469">SUM(G444:G446)</f>
        <v>4.2036629393991909</v>
      </c>
      <c r="H442" s="1">
        <f t="shared" si="469"/>
        <v>4.1918733817272624</v>
      </c>
      <c r="I442" s="1">
        <f t="shared" si="469"/>
        <v>2.3679024992004978</v>
      </c>
      <c r="J442" s="1">
        <f t="shared" si="469"/>
        <v>2.3679101932961797</v>
      </c>
      <c r="K442" s="1">
        <f t="shared" si="469"/>
        <v>2.3679130862931341</v>
      </c>
      <c r="L442" s="1">
        <f t="shared" ref="L442:O442" si="470">SUM(L444:L446)</f>
        <v>2.3678904974152863</v>
      </c>
      <c r="M442" s="1">
        <f t="shared" si="470"/>
        <v>2.3679140845197901</v>
      </c>
      <c r="N442" s="1">
        <f t="shared" si="470"/>
        <v>2.3678716530180117</v>
      </c>
      <c r="O442" s="1">
        <f t="shared" si="470"/>
        <v>6.3271384114657518</v>
      </c>
      <c r="P442" s="1">
        <f>SUM(P444:P446)</f>
        <v>13.114878180947338</v>
      </c>
      <c r="Q442" s="1">
        <f>SUM(Q444:Q446)</f>
        <v>19.505510346553621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2.0280839470408782</v>
      </c>
      <c r="G443" s="1">
        <f t="shared" ref="G443:O443" si="471">G444</f>
        <v>1.8357604603164679</v>
      </c>
      <c r="H443" s="1">
        <f t="shared" si="471"/>
        <v>1.8239700521874131</v>
      </c>
      <c r="I443" s="1">
        <f t="shared" si="471"/>
        <v>0</v>
      </c>
      <c r="J443" s="1">
        <f t="shared" si="471"/>
        <v>0</v>
      </c>
      <c r="K443" s="1">
        <f t="shared" si="471"/>
        <v>0</v>
      </c>
      <c r="L443" s="1">
        <f t="shared" si="471"/>
        <v>0</v>
      </c>
      <c r="M443" s="1">
        <f t="shared" si="471"/>
        <v>0</v>
      </c>
      <c r="N443" s="1">
        <f t="shared" si="471"/>
        <v>0</v>
      </c>
      <c r="O443" s="1">
        <f t="shared" si="471"/>
        <v>0</v>
      </c>
      <c r="P443" s="1">
        <f>P444</f>
        <v>0</v>
      </c>
      <c r="Q443" s="1">
        <f>Q444</f>
        <v>0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2.0280839470408782</v>
      </c>
      <c r="G444" s="1">
        <f>'[1]Electricity and CHPs_IN'!C$90</f>
        <v>1.8357604603164679</v>
      </c>
      <c r="H444" s="1">
        <f>'[1]Electricity and CHPs_IN'!D$90</f>
        <v>1.8239700521874131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M444" s="1">
        <f>'[1]Electricity and CHPs_IN'!I$90</f>
        <v>0</v>
      </c>
      <c r="N444" s="1">
        <f>'[1]Electricity and CHPs_IN'!J$90</f>
        <v>0</v>
      </c>
      <c r="O444" s="1">
        <f>'[1]Electricity and CHPs_IN'!K$90</f>
        <v>0</v>
      </c>
      <c r="P444" s="1">
        <f>'[1]Electricity and CHPs_IN'!L$90</f>
        <v>0</v>
      </c>
      <c r="Q444" s="1">
        <f>'[1]Electricity and CHPs_IN'!M$90</f>
        <v>0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1.1839579011743562</v>
      </c>
      <c r="G445" s="1">
        <f t="shared" ref="G445:O445" si="472">G446</f>
        <v>1.1839512395413618</v>
      </c>
      <c r="H445" s="1">
        <f t="shared" si="472"/>
        <v>1.1839516647699246</v>
      </c>
      <c r="I445" s="1">
        <f t="shared" si="472"/>
        <v>1.1839512496002489</v>
      </c>
      <c r="J445" s="1">
        <f t="shared" si="472"/>
        <v>1.1839550966480898</v>
      </c>
      <c r="K445" s="1">
        <f t="shared" si="472"/>
        <v>1.1839565431465671</v>
      </c>
      <c r="L445" s="1">
        <f t="shared" si="472"/>
        <v>1.1839452487076432</v>
      </c>
      <c r="M445" s="1">
        <f t="shared" si="472"/>
        <v>1.1839570422598951</v>
      </c>
      <c r="N445" s="1">
        <f t="shared" si="472"/>
        <v>1.1839358265090059</v>
      </c>
      <c r="O445" s="1">
        <f t="shared" si="472"/>
        <v>3.1635692057328759</v>
      </c>
      <c r="P445" s="1">
        <f>P446</f>
        <v>6.557439090473669</v>
      </c>
      <c r="Q445" s="1">
        <f>Q446</f>
        <v>9.7527551732768103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1.1839579011743562</v>
      </c>
      <c r="G446" s="1">
        <f>'[1]Electricity and CHPs_IN'!C$91</f>
        <v>1.1839512395413618</v>
      </c>
      <c r="H446" s="1">
        <f>'[1]Electricity and CHPs_IN'!D$91</f>
        <v>1.1839516647699246</v>
      </c>
      <c r="I446" s="1">
        <f>'[1]Electricity and CHPs_IN'!E$91</f>
        <v>1.1839512496002489</v>
      </c>
      <c r="J446" s="1">
        <f>'[1]Electricity and CHPs_IN'!F$91</f>
        <v>1.1839550966480898</v>
      </c>
      <c r="K446" s="1">
        <f>'[1]Electricity and CHPs_IN'!G$91</f>
        <v>1.1839565431465671</v>
      </c>
      <c r="L446" s="1">
        <f>'[1]Electricity and CHPs_IN'!H$91</f>
        <v>1.1839452487076432</v>
      </c>
      <c r="M446" s="1">
        <f>'[1]Electricity and CHPs_IN'!I$91</f>
        <v>1.1839570422598951</v>
      </c>
      <c r="N446" s="1">
        <f>'[1]Electricity and CHPs_IN'!J$91</f>
        <v>1.1839358265090059</v>
      </c>
      <c r="O446" s="1">
        <f>'[1]Electricity and CHPs_IN'!K$91</f>
        <v>3.1635692057328759</v>
      </c>
      <c r="P446" s="1">
        <f>'[1]Electricity and CHPs_IN'!L$91</f>
        <v>6.557439090473669</v>
      </c>
      <c r="Q446" s="1">
        <f>'[1]Electricity and CHPs_IN'!M$91</f>
        <v>9.7527551732768103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1.4500268907733451</v>
      </c>
      <c r="G447" s="1">
        <f t="shared" ref="G447:O447" si="473">G448</f>
        <v>3.8018386374583373</v>
      </c>
      <c r="H447" s="1">
        <f t="shared" si="473"/>
        <v>3.8013863088927176</v>
      </c>
      <c r="I447" s="1">
        <f t="shared" si="473"/>
        <v>1.1502353255509343</v>
      </c>
      <c r="J447" s="1">
        <f t="shared" si="473"/>
        <v>0.85616496537311326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1.4500268907733451</v>
      </c>
      <c r="G448" s="1">
        <f>'[1]Electricity and CHPs_IN'!C$92</f>
        <v>3.8018386374583373</v>
      </c>
      <c r="H448" s="1">
        <f>'[1]Electricity and CHPs_IN'!D$92</f>
        <v>3.8013863088927176</v>
      </c>
      <c r="I448" s="1">
        <f>'[1]Electricity and CHPs_IN'!E$92</f>
        <v>1.1502353255509343</v>
      </c>
      <c r="J448" s="1">
        <f>'[1]Electricity and CHPs_IN'!F$92</f>
        <v>0.85616496537311326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0.21542921463000911</v>
      </c>
      <c r="G449" s="1">
        <f t="shared" ref="G449:O449" si="474">G450</f>
        <v>0.21754551151852924</v>
      </c>
      <c r="H449" s="1">
        <f t="shared" si="474"/>
        <v>6.1655835321521961E-2</v>
      </c>
      <c r="I449" s="1">
        <f t="shared" si="474"/>
        <v>6.2159138613396218E-2</v>
      </c>
      <c r="J449" s="1">
        <f t="shared" si="474"/>
        <v>6.8759080893906175E-4</v>
      </c>
      <c r="K449" s="1">
        <f t="shared" si="474"/>
        <v>7.8145058847658305E-5</v>
      </c>
      <c r="L449" s="1">
        <f t="shared" si="474"/>
        <v>3.6587574228326647E-4</v>
      </c>
      <c r="M449" s="1">
        <f t="shared" si="474"/>
        <v>1.4667826042279663E-4</v>
      </c>
      <c r="N449" s="1">
        <f t="shared" si="474"/>
        <v>1.7602050103261612E-5</v>
      </c>
      <c r="O449" s="1">
        <f t="shared" si="474"/>
        <v>1.4660307654515879E-5</v>
      </c>
      <c r="P449" s="1">
        <f>P450</f>
        <v>1.6226236717967473E-5</v>
      </c>
      <c r="Q449" s="1">
        <f>Q450</f>
        <v>1.4289101472303311E-5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0.21542921463000911</v>
      </c>
      <c r="G450" s="1">
        <f>'[1]Electricity and CHPs_IN'!C$93</f>
        <v>0.21754551151852924</v>
      </c>
      <c r="H450" s="1">
        <f>'[1]Electricity and CHPs_IN'!D$93</f>
        <v>6.1655835321521961E-2</v>
      </c>
      <c r="I450" s="1">
        <f>'[1]Electricity and CHPs_IN'!E$93</f>
        <v>6.2159138613396218E-2</v>
      </c>
      <c r="J450" s="1">
        <f>'[1]Electricity and CHPs_IN'!F$93</f>
        <v>6.8759080893906175E-4</v>
      </c>
      <c r="K450" s="1">
        <f>'[1]Electricity and CHPs_IN'!G$93</f>
        <v>7.8145058847658305E-5</v>
      </c>
      <c r="L450" s="1">
        <f>'[1]Electricity and CHPs_IN'!H$93</f>
        <v>3.6587574228326647E-4</v>
      </c>
      <c r="M450" s="1">
        <f>'[1]Electricity and CHPs_IN'!I$93</f>
        <v>1.4667826042279663E-4</v>
      </c>
      <c r="N450" s="1">
        <f>'[1]Electricity and CHPs_IN'!J$93</f>
        <v>1.7602050103261612E-5</v>
      </c>
      <c r="O450" s="1">
        <f>'[1]Electricity and CHPs_IN'!K$93</f>
        <v>1.4660307654515879E-5</v>
      </c>
      <c r="P450" s="1">
        <f>'[1]Electricity and CHPs_IN'!L$93</f>
        <v>1.6226236717967473E-5</v>
      </c>
      <c r="Q450" s="1">
        <f>'[1]Electricity and CHPs_IN'!M$93</f>
        <v>1.4289101472303311E-5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0.21542921463000911</v>
      </c>
      <c r="G451" s="1">
        <f t="shared" ref="G451:O451" si="475">G452</f>
        <v>0.21754551151852924</v>
      </c>
      <c r="H451" s="1">
        <f t="shared" si="475"/>
        <v>6.1655835321521961E-2</v>
      </c>
      <c r="I451" s="1">
        <f t="shared" si="475"/>
        <v>6.2159138613396218E-2</v>
      </c>
      <c r="J451" s="1">
        <f t="shared" si="475"/>
        <v>6.8759080893906175E-4</v>
      </c>
      <c r="K451" s="1">
        <f t="shared" si="475"/>
        <v>7.8145058847658305E-5</v>
      </c>
      <c r="L451" s="1">
        <f t="shared" si="475"/>
        <v>3.6587574228326647E-4</v>
      </c>
      <c r="M451" s="1">
        <f t="shared" si="475"/>
        <v>1.4667826042279663E-4</v>
      </c>
      <c r="N451" s="1">
        <f t="shared" si="475"/>
        <v>1.7602050103261612E-5</v>
      </c>
      <c r="O451" s="1">
        <f t="shared" si="475"/>
        <v>1.4660307654515879E-5</v>
      </c>
      <c r="P451" s="1">
        <f>P452</f>
        <v>1.6226236717967473E-5</v>
      </c>
      <c r="Q451" s="1">
        <f>Q452</f>
        <v>1.4289101472303311E-5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0.21542921463000911</v>
      </c>
      <c r="G452" s="1">
        <f t="shared" ref="G452:K452" si="476">G450</f>
        <v>0.21754551151852924</v>
      </c>
      <c r="H452" s="1">
        <f t="shared" si="476"/>
        <v>6.1655835321521961E-2</v>
      </c>
      <c r="I452" s="1">
        <f t="shared" si="476"/>
        <v>6.2159138613396218E-2</v>
      </c>
      <c r="J452" s="1">
        <f t="shared" si="476"/>
        <v>6.8759080893906175E-4</v>
      </c>
      <c r="K452" s="1">
        <f t="shared" si="476"/>
        <v>7.8145058847658305E-5</v>
      </c>
      <c r="L452" s="1">
        <f t="shared" ref="L452:O452" si="477">L450</f>
        <v>3.6587574228326647E-4</v>
      </c>
      <c r="M452" s="1">
        <f t="shared" si="477"/>
        <v>1.4667826042279663E-4</v>
      </c>
      <c r="N452" s="1">
        <f t="shared" si="477"/>
        <v>1.7602050103261612E-5</v>
      </c>
      <c r="O452" s="1">
        <f t="shared" si="477"/>
        <v>1.4660307654515879E-5</v>
      </c>
      <c r="P452" s="1">
        <f>P450</f>
        <v>1.6226236717967473E-5</v>
      </c>
      <c r="Q452" s="1">
        <f>Q450</f>
        <v>1.4289101472303311E-5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2.9002421617463749</v>
      </c>
      <c r="G455" s="1">
        <f t="shared" ref="G455:O455" si="479">G456</f>
        <v>2.617467010001</v>
      </c>
      <c r="H455" s="1">
        <f t="shared" si="479"/>
        <v>2.2441701147929987</v>
      </c>
      <c r="I455" s="1">
        <f t="shared" si="479"/>
        <v>5.1503631648183106</v>
      </c>
      <c r="J455" s="1">
        <f t="shared" si="479"/>
        <v>4.3166771154328112</v>
      </c>
      <c r="K455" s="1">
        <f t="shared" si="479"/>
        <v>3.3401625531992014</v>
      </c>
      <c r="L455" s="1">
        <f t="shared" si="479"/>
        <v>2.5845587491309723</v>
      </c>
      <c r="M455" s="1">
        <f t="shared" si="479"/>
        <v>1.9999134113464614</v>
      </c>
      <c r="N455" s="1">
        <f t="shared" si="479"/>
        <v>1.5474616265614582</v>
      </c>
      <c r="O455" s="1">
        <f t="shared" si="479"/>
        <v>1.1974016519832227</v>
      </c>
      <c r="P455" s="1">
        <f>P456</f>
        <v>0.9265260420819964</v>
      </c>
      <c r="Q455" s="1">
        <f>Q456</f>
        <v>0.7169955463324772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2.9002421617463749</v>
      </c>
      <c r="G456" s="1">
        <f>'[1]Electricity and CHPs_IN'!C$94</f>
        <v>2.617467010001</v>
      </c>
      <c r="H456" s="1">
        <f>'[1]Electricity and CHPs_IN'!D$94</f>
        <v>2.2441701147929987</v>
      </c>
      <c r="I456" s="1">
        <f>'[1]Electricity and CHPs_IN'!E$94</f>
        <v>5.1503631648183106</v>
      </c>
      <c r="J456" s="1">
        <f>'[1]Electricity and CHPs_IN'!F$94</f>
        <v>4.3166771154328112</v>
      </c>
      <c r="K456" s="1">
        <f>'[1]Electricity and CHPs_IN'!G$94</f>
        <v>3.3401625531992014</v>
      </c>
      <c r="L456" s="1">
        <f>'[1]Electricity and CHPs_IN'!H$94</f>
        <v>2.5845587491309723</v>
      </c>
      <c r="M456" s="1">
        <f>'[1]Electricity and CHPs_IN'!I$94</f>
        <v>1.9999134113464614</v>
      </c>
      <c r="N456" s="1">
        <f>'[1]Electricity and CHPs_IN'!J$94</f>
        <v>1.5474616265614582</v>
      </c>
      <c r="O456" s="1">
        <f>'[1]Electricity and CHPs_IN'!K$94</f>
        <v>1.1974016519832227</v>
      </c>
      <c r="P456" s="1">
        <f>'[1]Electricity and CHPs_IN'!L$94</f>
        <v>0.9265260420819964</v>
      </c>
      <c r="Q456" s="1">
        <f>'[1]Electricity and CHPs_IN'!M$94</f>
        <v>0.7169955463324772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8.3186073336840777E-5</v>
      </c>
      <c r="J457" s="1">
        <f t="shared" si="480"/>
        <v>1.2874923643184637E-4</v>
      </c>
      <c r="K457" s="1">
        <f t="shared" si="480"/>
        <v>1.2986204419222053E-4</v>
      </c>
      <c r="L457" s="1">
        <f t="shared" si="480"/>
        <v>1.3358758980872636E-4</v>
      </c>
      <c r="M457" s="1">
        <f t="shared" si="480"/>
        <v>1.4338989436600883E-4</v>
      </c>
      <c r="N457" s="1">
        <f t="shared" si="480"/>
        <v>1.4408221795949927E-4</v>
      </c>
      <c r="O457" s="1">
        <f t="shared" si="480"/>
        <v>1.5244554308071622E-4</v>
      </c>
      <c r="P457" s="1">
        <f>P458</f>
        <v>1.6054965579802798E-4</v>
      </c>
      <c r="Q457" s="1">
        <f>Q458</f>
        <v>3.5455037785532637E-4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8.3186073336840777E-5</v>
      </c>
      <c r="J458" s="1">
        <f>'[1]Electricity and CHPs_IN'!F$95</f>
        <v>1.2874923643184637E-4</v>
      </c>
      <c r="K458" s="1">
        <f>'[1]Electricity and CHPs_IN'!G$95</f>
        <v>1.2986204419222053E-4</v>
      </c>
      <c r="L458" s="1">
        <f>'[1]Electricity and CHPs_IN'!H$95</f>
        <v>1.3358758980872636E-4</v>
      </c>
      <c r="M458" s="1">
        <f>'[1]Electricity and CHPs_IN'!I$95</f>
        <v>1.4338989436600883E-4</v>
      </c>
      <c r="N458" s="1">
        <f>'[1]Electricity and CHPs_IN'!J$95</f>
        <v>1.4408221795949927E-4</v>
      </c>
      <c r="O458" s="1">
        <f>'[1]Electricity and CHPs_IN'!K$95</f>
        <v>1.5244554308071622E-4</v>
      </c>
      <c r="P458" s="1">
        <f>'[1]Electricity and CHPs_IN'!L$95</f>
        <v>1.6054965579802798E-4</v>
      </c>
      <c r="Q458" s="1">
        <f>'[1]Electricity and CHPs_IN'!M$95</f>
        <v>3.5455037785532637E-4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3.8626385960686564E-4</v>
      </c>
      <c r="L459" s="1">
        <f t="shared" si="481"/>
        <v>3.8731880892310715E-4</v>
      </c>
      <c r="M459" s="1">
        <f t="shared" si="481"/>
        <v>3.9091635487254546E-4</v>
      </c>
      <c r="N459" s="1">
        <f t="shared" si="481"/>
        <v>3.9182587965357144E-4</v>
      </c>
      <c r="O459" s="1">
        <f t="shared" si="481"/>
        <v>4.0182349083667864E-4</v>
      </c>
      <c r="P459" s="1">
        <f>P460</f>
        <v>4.1131933278192869E-4</v>
      </c>
      <c r="Q459" s="1">
        <f>Q460</f>
        <v>7.0372268950972248E-4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3.8626385960686564E-4</v>
      </c>
      <c r="L460" s="1">
        <f>'[1]Electricity and CHPs_IN'!H$96</f>
        <v>3.8731880892310715E-4</v>
      </c>
      <c r="M460" s="1">
        <f>'[1]Electricity and CHPs_IN'!I$96</f>
        <v>3.9091635487254546E-4</v>
      </c>
      <c r="N460" s="1">
        <f>'[1]Electricity and CHPs_IN'!J$96</f>
        <v>3.9182587965357144E-4</v>
      </c>
      <c r="O460" s="1">
        <f>'[1]Electricity and CHPs_IN'!K$96</f>
        <v>4.0182349083667864E-4</v>
      </c>
      <c r="P460" s="1">
        <f>'[1]Electricity and CHPs_IN'!L$96</f>
        <v>4.1131933278192869E-4</v>
      </c>
      <c r="Q460" s="1">
        <f>'[1]Electricity and CHPs_IN'!M$96</f>
        <v>7.0372268950972248E-4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1.293384940748004</v>
      </c>
      <c r="H461" s="1">
        <f>H462</f>
        <v>1.332576119064117</v>
      </c>
      <c r="I461" s="1">
        <f t="shared" ref="I461" si="483">I462</f>
        <v>1.477692566125097</v>
      </c>
      <c r="J461" s="1">
        <f t="shared" ref="J461" si="484">J462</f>
        <v>1.9963291486260961</v>
      </c>
      <c r="K461" s="1">
        <f t="shared" ref="K461:O461" si="485">K462</f>
        <v>2.0981624459924526</v>
      </c>
      <c r="L461" s="1">
        <f t="shared" si="485"/>
        <v>2.205190066200899</v>
      </c>
      <c r="M461" s="1">
        <f t="shared" si="485"/>
        <v>2.3185409502840497</v>
      </c>
      <c r="N461" s="1">
        <f t="shared" si="485"/>
        <v>2.4368095632073361</v>
      </c>
      <c r="O461" s="1">
        <f t="shared" si="485"/>
        <v>2.5612464526140961</v>
      </c>
      <c r="P461" s="1">
        <f>P462</f>
        <v>2.6919013309854809</v>
      </c>
      <c r="Q461" s="1">
        <f>Q462</f>
        <v>2.8304582107573113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1.293384940748004</v>
      </c>
      <c r="H462" s="1">
        <f>'[1]Electricity and CHPs_IN'!D$97</f>
        <v>1.332576119064117</v>
      </c>
      <c r="I462" s="1">
        <f>'[1]Electricity and CHPs_IN'!E$97</f>
        <v>1.477692566125097</v>
      </c>
      <c r="J462" s="1">
        <f>'[1]Electricity and CHPs_IN'!F$97</f>
        <v>1.9963291486260961</v>
      </c>
      <c r="K462" s="1">
        <f>'[1]Electricity and CHPs_IN'!G$97</f>
        <v>2.0981624459924526</v>
      </c>
      <c r="L462" s="1">
        <f>'[1]Electricity and CHPs_IN'!H$97</f>
        <v>2.205190066200899</v>
      </c>
      <c r="M462" s="1">
        <f>'[1]Electricity and CHPs_IN'!I$97</f>
        <v>2.3185409502840497</v>
      </c>
      <c r="N462" s="1">
        <f>'[1]Electricity and CHPs_IN'!J$97</f>
        <v>2.4368095632073361</v>
      </c>
      <c r="O462" s="1">
        <f>'[1]Electricity and CHPs_IN'!K$97</f>
        <v>2.5612464526140961</v>
      </c>
      <c r="P462" s="1">
        <f>'[1]Electricity and CHPs_IN'!L$97</f>
        <v>2.6919013309854809</v>
      </c>
      <c r="Q462" s="1">
        <f>'[1]Electricity and CHPs_IN'!M$97</f>
        <v>2.8304582107573113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7.9015757930480781</v>
      </c>
      <c r="G463" s="1">
        <f t="shared" ref="G463:K463" si="486">SUM(G464,G470,G503,G512,G518)</f>
        <v>8.245534706891128</v>
      </c>
      <c r="H463" s="1">
        <f t="shared" si="486"/>
        <v>12.241108302385078</v>
      </c>
      <c r="I463" s="1">
        <f t="shared" si="486"/>
        <v>13.346956985068424</v>
      </c>
      <c r="J463" s="1">
        <f t="shared" si="486"/>
        <v>14.365130578010554</v>
      </c>
      <c r="K463" s="1">
        <f t="shared" si="486"/>
        <v>17.892936729373272</v>
      </c>
      <c r="L463" s="1">
        <f t="shared" ref="L463:O463" si="487">SUM(L464,L470,L503,L512,L518)</f>
        <v>27.641643612413223</v>
      </c>
      <c r="M463" s="1">
        <f t="shared" si="487"/>
        <v>28.013130787556349</v>
      </c>
      <c r="N463" s="1">
        <f t="shared" si="487"/>
        <v>28.24578185414649</v>
      </c>
      <c r="O463" s="1">
        <f t="shared" si="487"/>
        <v>29.082585100857699</v>
      </c>
      <c r="P463" s="1">
        <f>SUM(P464,P470,P503,P512,P518)</f>
        <v>30.446520129275132</v>
      </c>
      <c r="Q463" s="1">
        <f>SUM(Q464,Q470,Q503,Q512,Q518)</f>
        <v>30.566888780684842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0.27359235154835115</v>
      </c>
      <c r="G464" s="1">
        <f t="shared" ref="G464:O464" si="488">+G465</f>
        <v>0.64219015851258965</v>
      </c>
      <c r="H464" s="1">
        <f t="shared" si="488"/>
        <v>3.2305810817048489E-2</v>
      </c>
      <c r="I464" s="1">
        <f t="shared" si="488"/>
        <v>0.57454002829910655</v>
      </c>
      <c r="J464" s="1">
        <f t="shared" si="488"/>
        <v>0.54089663504210195</v>
      </c>
      <c r="K464" s="1">
        <f t="shared" si="488"/>
        <v>0</v>
      </c>
      <c r="L464" s="1">
        <f t="shared" si="488"/>
        <v>0</v>
      </c>
      <c r="M464" s="1">
        <f t="shared" si="488"/>
        <v>0</v>
      </c>
      <c r="N464" s="1">
        <f t="shared" si="488"/>
        <v>1.7938188689583346E-2</v>
      </c>
      <c r="O464" s="1">
        <f t="shared" si="488"/>
        <v>1.789700681004602E-2</v>
      </c>
      <c r="P464" s="1">
        <f>+P465</f>
        <v>0.44839209979031491</v>
      </c>
      <c r="Q464" s="1">
        <f>+Q465</f>
        <v>0.448425483154896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0.27359235154835115</v>
      </c>
      <c r="G465" s="1">
        <f>'[1]Electricity and CHPs_IN'!C$41-G301</f>
        <v>0.64219015851258965</v>
      </c>
      <c r="H465" s="1">
        <f>'[1]Electricity and CHPs_IN'!D$41-H301</f>
        <v>3.2305810817048489E-2</v>
      </c>
      <c r="I465" s="1">
        <f>'[1]Electricity and CHPs_IN'!E$41-I301</f>
        <v>0.57454002829910655</v>
      </c>
      <c r="J465" s="1">
        <f>'[1]Electricity and CHPs_IN'!F$41-J301</f>
        <v>0.54089663504210195</v>
      </c>
      <c r="K465" s="1">
        <f>'[1]Electricity and CHPs_IN'!G$41-K301</f>
        <v>0</v>
      </c>
      <c r="L465" s="1">
        <f>'[1]Electricity and CHPs_IN'!H$41-L301</f>
        <v>0</v>
      </c>
      <c r="M465" s="1">
        <f>'[1]Electricity and CHPs_IN'!I$41-M301</f>
        <v>0</v>
      </c>
      <c r="N465" s="1">
        <f>'[1]Electricity and CHPs_IN'!J$41-N301</f>
        <v>1.7938188689583346E-2</v>
      </c>
      <c r="O465" s="1">
        <f>'[1]Electricity and CHPs_IN'!K$41-O301</f>
        <v>1.789700681004602E-2</v>
      </c>
      <c r="P465" s="1">
        <f>'[1]Electricity and CHPs_IN'!L$41-P301</f>
        <v>0.44839209979031491</v>
      </c>
      <c r="Q465" s="1">
        <f>'[1]Electricity and CHPs_IN'!M$41-Q301</f>
        <v>0.448425483154896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0.27359235154835115</v>
      </c>
      <c r="G466" s="1">
        <f t="shared" ref="G466:O466" si="489">G467</f>
        <v>0.64219015851258965</v>
      </c>
      <c r="H466" s="1">
        <f t="shared" si="489"/>
        <v>3.2305810817048489E-2</v>
      </c>
      <c r="I466" s="1">
        <f t="shared" si="489"/>
        <v>0.57454002829910655</v>
      </c>
      <c r="J466" s="1">
        <f t="shared" si="489"/>
        <v>0.54089663504210195</v>
      </c>
      <c r="K466" s="1">
        <f t="shared" si="489"/>
        <v>0</v>
      </c>
      <c r="L466" s="1">
        <f t="shared" si="489"/>
        <v>0</v>
      </c>
      <c r="M466" s="1">
        <f t="shared" si="489"/>
        <v>0</v>
      </c>
      <c r="N466" s="1">
        <f t="shared" si="489"/>
        <v>1.7938188689583346E-2</v>
      </c>
      <c r="O466" s="1">
        <f t="shared" si="489"/>
        <v>1.789700681004602E-2</v>
      </c>
      <c r="P466" s="1">
        <f>P467</f>
        <v>0.44839209979031491</v>
      </c>
      <c r="Q466" s="1">
        <f>Q467</f>
        <v>0.448425483154896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0.27359235154835115</v>
      </c>
      <c r="G467" s="1">
        <f t="shared" ref="G467:K467" si="490">G465-G469</f>
        <v>0.64219015851258965</v>
      </c>
      <c r="H467" s="1">
        <f t="shared" si="490"/>
        <v>3.2305810817048489E-2</v>
      </c>
      <c r="I467" s="1">
        <f t="shared" si="490"/>
        <v>0.57454002829910655</v>
      </c>
      <c r="J467" s="1">
        <f t="shared" si="490"/>
        <v>0.54089663504210195</v>
      </c>
      <c r="K467" s="1">
        <f t="shared" si="490"/>
        <v>0</v>
      </c>
      <c r="L467" s="1">
        <f t="shared" ref="L467:O467" si="491">L465-L469</f>
        <v>0</v>
      </c>
      <c r="M467" s="1">
        <f t="shared" si="491"/>
        <v>0</v>
      </c>
      <c r="N467" s="1">
        <f t="shared" si="491"/>
        <v>1.7938188689583346E-2</v>
      </c>
      <c r="O467" s="1">
        <f t="shared" si="491"/>
        <v>1.789700681004602E-2</v>
      </c>
      <c r="P467" s="1">
        <f>P465-P469</f>
        <v>0.44839209979031491</v>
      </c>
      <c r="Q467" s="1">
        <f>Q465-Q469</f>
        <v>0.448425483154896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3.6184649145541812</v>
      </c>
      <c r="G470" s="1">
        <f t="shared" ref="G470:K470" si="495">SUM(G471:G480)</f>
        <v>3.4428189711112731</v>
      </c>
      <c r="H470" s="1">
        <f t="shared" si="495"/>
        <v>4.0138692989506026</v>
      </c>
      <c r="I470" s="1">
        <f t="shared" si="495"/>
        <v>4.5247707166948778</v>
      </c>
      <c r="J470" s="1">
        <f t="shared" si="495"/>
        <v>4.9635812090326548</v>
      </c>
      <c r="K470" s="1">
        <f t="shared" si="495"/>
        <v>4.5533703369481451</v>
      </c>
      <c r="L470" s="1">
        <f t="shared" ref="L470:O470" si="496">SUM(L471:L480)</f>
        <v>6.2352885842059624</v>
      </c>
      <c r="M470" s="1">
        <f t="shared" si="496"/>
        <v>6.1604582879402159</v>
      </c>
      <c r="N470" s="1">
        <f t="shared" si="496"/>
        <v>6.552948460357694</v>
      </c>
      <c r="O470" s="1">
        <f t="shared" si="496"/>
        <v>7.2547633421329225</v>
      </c>
      <c r="P470" s="1">
        <f>SUM(P471:P480)</f>
        <v>8.2418676453419373</v>
      </c>
      <c r="Q470" s="1">
        <f>SUM(Q471:Q480)</f>
        <v>8.465510279555728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1.0261539057123603</v>
      </c>
      <c r="G471" s="1">
        <f>'[1]Electricity and CHPs_IN'!C$39-G316</f>
        <v>0.62725721056966433</v>
      </c>
      <c r="H471" s="1">
        <f>'[1]Electricity and CHPs_IN'!D$39-H316</f>
        <v>8.0425959554730767E-2</v>
      </c>
      <c r="I471" s="1">
        <f>'[1]Electricity and CHPs_IN'!E$39-I316</f>
        <v>0.46618901778985616</v>
      </c>
      <c r="J471" s="1">
        <f>'[1]Electricity and CHPs_IN'!F$39-J316</f>
        <v>0.30299331480310099</v>
      </c>
      <c r="K471" s="1">
        <f>'[1]Electricity and CHPs_IN'!G$39-K316</f>
        <v>0.98671023782509593</v>
      </c>
      <c r="L471" s="1">
        <f>'[1]Electricity and CHPs_IN'!H$39-L316</f>
        <v>1.0271529293811792</v>
      </c>
      <c r="M471" s="1">
        <f>'[1]Electricity and CHPs_IN'!I$39-M316</f>
        <v>1.0222794512900197</v>
      </c>
      <c r="N471" s="1">
        <f>'[1]Electricity and CHPs_IN'!J$39-N316</f>
        <v>1.0225057022942639</v>
      </c>
      <c r="O471" s="1">
        <f>'[1]Electricity and CHPs_IN'!K$39-O316</f>
        <v>0.60189770699694856</v>
      </c>
      <c r="P471" s="1">
        <f>'[1]Electricity and CHPs_IN'!L$39-P316</f>
        <v>1.0223276888731978</v>
      </c>
      <c r="Q471" s="1">
        <f>'[1]Electricity and CHPs_IN'!M$39-Q316</f>
        <v>1.0237965268631455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6.3079263261874245E-3</v>
      </c>
      <c r="L472" s="6">
        <f>'[1]Electricity and CHPs_IN'!H$40-L317</f>
        <v>0.39972489329299443</v>
      </c>
      <c r="M472" s="6">
        <f>'[1]Electricity and CHPs_IN'!I$40-M317</f>
        <v>0.39805304233346511</v>
      </c>
      <c r="N472" s="6">
        <f>'[1]Electricity and CHPs_IN'!J$40-N317</f>
        <v>0.39851556617335854</v>
      </c>
      <c r="O472" s="6">
        <f>'[1]Electricity and CHPs_IN'!K$40-O317</f>
        <v>0.23540580794038413</v>
      </c>
      <c r="P472" s="6">
        <f>'[1]Electricity and CHPs_IN'!L$40-P317</f>
        <v>0.3995952003460192</v>
      </c>
      <c r="Q472" s="6">
        <f>'[1]Electricity and CHPs_IN'!M$40-Q317</f>
        <v>0.40033170613181318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4.4240477252198138E-2</v>
      </c>
      <c r="G474" s="1">
        <f>'[1]Electricity and CHPs_IN'!C$48-G319</f>
        <v>6.9454868038681082E-3</v>
      </c>
      <c r="H474" s="1">
        <f>'[1]Electricity and CHPs_IN'!D$48-H319</f>
        <v>2.2534013104640201E-2</v>
      </c>
      <c r="I474" s="1">
        <f>'[1]Electricity and CHPs_IN'!E$48-I319</f>
        <v>1.4400005871879631E-2</v>
      </c>
      <c r="J474" s="1">
        <f>'[1]Electricity and CHPs_IN'!F$48-J319</f>
        <v>1.3513947513974861E-2</v>
      </c>
      <c r="K474" s="1">
        <f>'[1]Electricity and CHPs_IN'!G$48-K319</f>
        <v>7.2050396463060147E-3</v>
      </c>
      <c r="L474" s="1">
        <f>'[1]Electricity and CHPs_IN'!H$48-L319</f>
        <v>0</v>
      </c>
      <c r="M474" s="1">
        <f>'[1]Electricity and CHPs_IN'!I$48-M319</f>
        <v>0</v>
      </c>
      <c r="N474" s="1">
        <f>'[1]Electricity and CHPs_IN'!J$48-N319</f>
        <v>5.3469352936053819E-3</v>
      </c>
      <c r="O474" s="1">
        <f>'[1]Electricity and CHPs_IN'!K$48-O319</f>
        <v>8.1610061669418563E-3</v>
      </c>
      <c r="P474" s="1">
        <f>'[1]Electricity and CHPs_IN'!L$48-P319</f>
        <v>1.1184320319127609E-2</v>
      </c>
      <c r="Q474" s="1">
        <f>'[1]Electricity and CHPs_IN'!M$48-Q319</f>
        <v>1.5681544767582919E-2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7.3529372662160697E-2</v>
      </c>
      <c r="G476" s="1">
        <f>'[1]Electricity and CHPs_IN'!C$51-G321</f>
        <v>6.967599191416024E-2</v>
      </c>
      <c r="H476" s="1">
        <f>'[1]Electricity and CHPs_IN'!D$51-H321</f>
        <v>0.28179073581834468</v>
      </c>
      <c r="I476" s="1">
        <f>'[1]Electricity and CHPs_IN'!E$51-I321</f>
        <v>0.27320931794066716</v>
      </c>
      <c r="J476" s="1">
        <f>'[1]Electricity and CHPs_IN'!F$51-J321</f>
        <v>0.27109046357776156</v>
      </c>
      <c r="K476" s="1">
        <f>'[1]Electricity and CHPs_IN'!G$51-K321</f>
        <v>0.11541808252492207</v>
      </c>
      <c r="L476" s="1">
        <f>'[1]Electricity and CHPs_IN'!H$51-L321</f>
        <v>0</v>
      </c>
      <c r="M476" s="1">
        <f>'[1]Electricity and CHPs_IN'!I$51-M321</f>
        <v>0</v>
      </c>
      <c r="N476" s="1">
        <f>'[1]Electricity and CHPs_IN'!J$51-N321</f>
        <v>4.2849923330987158E-3</v>
      </c>
      <c r="O476" s="1">
        <f>'[1]Electricity and CHPs_IN'!K$51-O321</f>
        <v>1.3661945836838978E-2</v>
      </c>
      <c r="P476" s="1">
        <f>'[1]Electricity and CHPs_IN'!L$51-P321</f>
        <v>9.4987890368112369E-3</v>
      </c>
      <c r="Q476" s="1">
        <f>'[1]Electricity and CHPs_IN'!M$51-Q321</f>
        <v>0.20936543786657286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1.580697303445564</v>
      </c>
      <c r="G478" s="1">
        <f>'[1]Electricity and CHPs_IN'!C$54-G323</f>
        <v>1.7911092075202115</v>
      </c>
      <c r="H478" s="1">
        <f>'[1]Electricity and CHPs_IN'!D$54-H323</f>
        <v>1.7427615306504212</v>
      </c>
      <c r="I478" s="1">
        <f>'[1]Electricity and CHPs_IN'!E$54-I323</f>
        <v>1.6528101745708517</v>
      </c>
      <c r="J478" s="1">
        <f>'[1]Electricity and CHPs_IN'!F$54-J323</f>
        <v>2.2736347748873724</v>
      </c>
      <c r="K478" s="1">
        <f>'[1]Electricity and CHPs_IN'!G$54-K323</f>
        <v>2.0829127516698485</v>
      </c>
      <c r="L478" s="1">
        <f>'[1]Electricity and CHPs_IN'!H$54-L323</f>
        <v>4.808410761531789</v>
      </c>
      <c r="M478" s="1">
        <f>'[1]Electricity and CHPs_IN'!I$54-M323</f>
        <v>4.7401257943167314</v>
      </c>
      <c r="N478" s="1">
        <f>'[1]Electricity and CHPs_IN'!J$54-N323</f>
        <v>5.1186150460455719</v>
      </c>
      <c r="O478" s="1">
        <f>'[1]Electricity and CHPs_IN'!K$54-O323</f>
        <v>6.3919834844604102</v>
      </c>
      <c r="P478" s="1">
        <f>'[1]Electricity and CHPs_IN'!L$54-P323</f>
        <v>6.7963631754616687</v>
      </c>
      <c r="Q478" s="1">
        <f>'[1]Electricity and CHPs_IN'!M$54-Q323</f>
        <v>6.8078920362108084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0.89384385548189826</v>
      </c>
      <c r="G479" s="1">
        <f>'[1]Electricity and CHPs_IN'!C$55-G324</f>
        <v>0.94783107430336866</v>
      </c>
      <c r="H479" s="1">
        <f>'[1]Electricity and CHPs_IN'!D$55-H324</f>
        <v>1.8863570598224655</v>
      </c>
      <c r="I479" s="1">
        <f>'[1]Electricity and CHPs_IN'!E$55-I324</f>
        <v>2.1181622005216232</v>
      </c>
      <c r="J479" s="1">
        <f>'[1]Electricity and CHPs_IN'!F$55-J324</f>
        <v>2.1023487082504451</v>
      </c>
      <c r="K479" s="1">
        <f>'[1]Electricity and CHPs_IN'!G$55-K324</f>
        <v>1.3548162989557855</v>
      </c>
      <c r="L479" s="1">
        <f>'[1]Electricity and CHPs_IN'!H$55-L324</f>
        <v>0</v>
      </c>
      <c r="M479" s="1">
        <f>'[1]Electricity and CHPs_IN'!I$55-M324</f>
        <v>0</v>
      </c>
      <c r="N479" s="1">
        <f>'[1]Electricity and CHPs_IN'!J$55-N324</f>
        <v>3.3457019948320765E-3</v>
      </c>
      <c r="O479" s="1">
        <f>'[1]Electricity and CHPs_IN'!K$55-O324</f>
        <v>3.1309571589315769E-3</v>
      </c>
      <c r="P479" s="1">
        <f>'[1]Electricity and CHPs_IN'!L$55-P324</f>
        <v>2.5004095903958098E-3</v>
      </c>
      <c r="Q479" s="1">
        <f>'[1]Electricity and CHPs_IN'!M$55-Q324</f>
        <v>7.3497769824172462E-3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M480" s="1">
        <f>'[1]Electricity and CHPs_IN'!I$58-M325</f>
        <v>0</v>
      </c>
      <c r="N480" s="1">
        <f>'[1]Electricity and CHPs_IN'!J$58-N325</f>
        <v>3.3451622296256332E-4</v>
      </c>
      <c r="O480" s="1">
        <f>'[1]Electricity and CHPs_IN'!K$58-O325</f>
        <v>5.2243357246824131E-4</v>
      </c>
      <c r="P480" s="1">
        <f>'[1]Electricity and CHPs_IN'!L$58-P325</f>
        <v>3.9806171471641074E-4</v>
      </c>
      <c r="Q480" s="1">
        <f>'[1]Electricity and CHPs_IN'!M$58-Q325</f>
        <v>1.0932507333867611E-3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1.9848120248568775</v>
      </c>
      <c r="G481" s="1">
        <f t="shared" ref="G481:K481" si="497">SUM(G482:G491)</f>
        <v>1.579477228891776</v>
      </c>
      <c r="H481" s="1">
        <f t="shared" si="497"/>
        <v>2.1256298080759168</v>
      </c>
      <c r="I481" s="1">
        <f t="shared" si="497"/>
        <v>2.821640749529466</v>
      </c>
      <c r="J481" s="1">
        <f t="shared" si="497"/>
        <v>2.6361089545019523</v>
      </c>
      <c r="K481" s="1">
        <f t="shared" si="497"/>
        <v>2.2653596879106903</v>
      </c>
      <c r="L481" s="1">
        <f t="shared" ref="L481:O481" si="498">SUM(L482:L491)</f>
        <v>1.1295832849809959</v>
      </c>
      <c r="M481" s="1">
        <f t="shared" si="498"/>
        <v>0.62066275012351946</v>
      </c>
      <c r="N481" s="1">
        <f t="shared" si="498"/>
        <v>8.1672305501574415E-3</v>
      </c>
      <c r="O481" s="1">
        <f t="shared" si="498"/>
        <v>1.1415303186954322E-2</v>
      </c>
      <c r="P481" s="1">
        <f>SUM(P482:P491)</f>
        <v>1.0228611709080746E-2</v>
      </c>
      <c r="Q481" s="1">
        <f>SUM(Q482:Q491)</f>
        <v>7.2981338052719086E-2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0.99948718406790971</v>
      </c>
      <c r="G482" s="1">
        <f t="shared" ref="G482:K482" si="500">G471-G493</f>
        <v>0.59982601216750486</v>
      </c>
      <c r="H482" s="1">
        <f t="shared" si="500"/>
        <v>7.527419850296066E-2</v>
      </c>
      <c r="I482" s="1">
        <f t="shared" si="500"/>
        <v>0.45802089209976637</v>
      </c>
      <c r="J482" s="1">
        <f t="shared" si="500"/>
        <v>0.29692910615912466</v>
      </c>
      <c r="K482" s="1">
        <f t="shared" si="500"/>
        <v>0.90479335072896649</v>
      </c>
      <c r="L482" s="1">
        <f t="shared" ref="L482:O482" si="501">L471-L493</f>
        <v>0.81314234597448676</v>
      </c>
      <c r="M482" s="1">
        <f t="shared" si="501"/>
        <v>0.44671989022355141</v>
      </c>
      <c r="N482" s="1">
        <f t="shared" si="501"/>
        <v>5.8222444838551546E-3</v>
      </c>
      <c r="O482" s="1">
        <f t="shared" si="501"/>
        <v>7.9636129098307196E-3</v>
      </c>
      <c r="P482" s="1">
        <f t="shared" ref="P482:Q488" si="502">P471-P493</f>
        <v>7.2341477918722585E-3</v>
      </c>
      <c r="Q482" s="1">
        <f t="shared" si="502"/>
        <v>4.5075541804743269E-2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5.7842409838604189E-3</v>
      </c>
      <c r="L483" s="1">
        <f t="shared" ref="L483:O483" si="504">L472-L494</f>
        <v>0.31644093900650905</v>
      </c>
      <c r="M483" s="1">
        <f t="shared" si="504"/>
        <v>0.17394285989996808</v>
      </c>
      <c r="N483" s="1">
        <f t="shared" si="504"/>
        <v>2.2691854448118609E-3</v>
      </c>
      <c r="O483" s="1">
        <f t="shared" si="504"/>
        <v>3.1146168350043302E-3</v>
      </c>
      <c r="P483" s="1">
        <f t="shared" si="502"/>
        <v>2.8275970294926456E-3</v>
      </c>
      <c r="Q483" s="1">
        <f t="shared" si="502"/>
        <v>1.7625737226124483E-2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4.3090797378901716E-2</v>
      </c>
      <c r="G485" s="1">
        <f t="shared" ref="G485:K485" si="507">G474-G496</f>
        <v>6.641746929210538E-3</v>
      </c>
      <c r="H485" s="1">
        <f t="shared" si="507"/>
        <v>2.1090575541752778E-2</v>
      </c>
      <c r="I485" s="1">
        <f t="shared" si="507"/>
        <v>1.4147702506911554E-2</v>
      </c>
      <c r="J485" s="1">
        <f t="shared" si="507"/>
        <v>1.3243474888591211E-2</v>
      </c>
      <c r="K485" s="1">
        <f t="shared" si="507"/>
        <v>6.6068757714378128E-3</v>
      </c>
      <c r="L485" s="1">
        <f t="shared" ref="L485:O485" si="508">L474-L496</f>
        <v>0</v>
      </c>
      <c r="M485" s="1">
        <f t="shared" si="508"/>
        <v>0</v>
      </c>
      <c r="N485" s="1">
        <f t="shared" si="508"/>
        <v>3.0445956877182996E-5</v>
      </c>
      <c r="O485" s="1">
        <f t="shared" si="508"/>
        <v>1.0797697567669316E-4</v>
      </c>
      <c r="P485" s="1">
        <f t="shared" si="502"/>
        <v>7.9141968882194547E-5</v>
      </c>
      <c r="Q485" s="1">
        <f t="shared" si="502"/>
        <v>6.9042442339582906E-4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7.1618560548541418E-2</v>
      </c>
      <c r="G487" s="1">
        <f t="shared" ref="G487:K487" si="511">G476-G498</f>
        <v>6.6628922983172939E-2</v>
      </c>
      <c r="H487" s="1">
        <f t="shared" si="511"/>
        <v>0.26374036320761224</v>
      </c>
      <c r="I487" s="1">
        <f t="shared" si="511"/>
        <v>0.26842240112477378</v>
      </c>
      <c r="J487" s="1">
        <f t="shared" si="511"/>
        <v>0.26566476917392257</v>
      </c>
      <c r="K487" s="1">
        <f t="shared" si="511"/>
        <v>0.10583604955049407</v>
      </c>
      <c r="L487" s="1">
        <f t="shared" ref="L487:O487" si="512">L476-L498</f>
        <v>0</v>
      </c>
      <c r="M487" s="1">
        <f t="shared" si="512"/>
        <v>0</v>
      </c>
      <c r="N487" s="1">
        <f t="shared" si="512"/>
        <v>2.4399152903272978E-5</v>
      </c>
      <c r="O487" s="1">
        <f t="shared" si="512"/>
        <v>1.8075903425930802E-4</v>
      </c>
      <c r="P487" s="1">
        <f t="shared" si="502"/>
        <v>6.7214890571775515E-5</v>
      </c>
      <c r="Q487" s="1">
        <f t="shared" si="502"/>
        <v>9.2179063899916758E-3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0.87061548286152468</v>
      </c>
      <c r="G490" s="1">
        <f t="shared" ref="G490:K490" si="515">G479-G501</f>
        <v>0.90638054681188762</v>
      </c>
      <c r="H490" s="1">
        <f t="shared" si="515"/>
        <v>1.7655246708235912</v>
      </c>
      <c r="I490" s="1">
        <f t="shared" si="515"/>
        <v>2.0810497537980144</v>
      </c>
      <c r="J490" s="1">
        <f t="shared" si="515"/>
        <v>2.0602716042803135</v>
      </c>
      <c r="K490" s="1">
        <f t="shared" si="515"/>
        <v>1.2423391708759313</v>
      </c>
      <c r="L490" s="1">
        <f t="shared" ref="L490:O490" si="516">L479-L501</f>
        <v>0</v>
      </c>
      <c r="M490" s="1">
        <f t="shared" si="516"/>
        <v>0</v>
      </c>
      <c r="N490" s="1">
        <f t="shared" si="516"/>
        <v>1.9050744597636209E-5</v>
      </c>
      <c r="O490" s="1">
        <f t="shared" si="516"/>
        <v>4.1425196609232249E-5</v>
      </c>
      <c r="P490" s="1">
        <f>P479-P501</f>
        <v>1.7693282412291084E-5</v>
      </c>
      <c r="Q490" s="1">
        <f>Q479-Q501</f>
        <v>3.23594748501012E-4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0</v>
      </c>
      <c r="J491" s="1">
        <f t="shared" si="517"/>
        <v>0</v>
      </c>
      <c r="K491" s="1">
        <f t="shared" si="517"/>
        <v>0</v>
      </c>
      <c r="L491" s="1">
        <f t="shared" ref="L491:O491" si="518">L480-L502</f>
        <v>0</v>
      </c>
      <c r="M491" s="1">
        <f t="shared" si="518"/>
        <v>0</v>
      </c>
      <c r="N491" s="1">
        <f t="shared" si="518"/>
        <v>1.9047671123337793E-6</v>
      </c>
      <c r="O491" s="1">
        <f t="shared" si="518"/>
        <v>6.9122355740394194E-6</v>
      </c>
      <c r="P491" s="1">
        <f>P480-P502</f>
        <v>2.8167458495803339E-6</v>
      </c>
      <c r="Q491" s="1">
        <f>Q480-Q502</f>
        <v>4.8133459962819902E-5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1.6336528896973039</v>
      </c>
      <c r="G492" s="1">
        <f t="shared" ref="G492:K492" si="519">SUM(G493:G502)</f>
        <v>1.8633417422194969</v>
      </c>
      <c r="H492" s="1">
        <f t="shared" si="519"/>
        <v>1.8882394908746853</v>
      </c>
      <c r="I492" s="1">
        <f t="shared" si="519"/>
        <v>1.7031299671654119</v>
      </c>
      <c r="J492" s="1">
        <f t="shared" si="519"/>
        <v>2.3274722545307029</v>
      </c>
      <c r="K492" s="1">
        <f t="shared" si="519"/>
        <v>2.2880106490374552</v>
      </c>
      <c r="L492" s="1">
        <f t="shared" ref="L492:O492" si="520">SUM(L493:L502)</f>
        <v>5.105705299224967</v>
      </c>
      <c r="M492" s="1">
        <f t="shared" si="520"/>
        <v>5.5397955378166968</v>
      </c>
      <c r="N492" s="1">
        <f t="shared" si="520"/>
        <v>6.5447812298075361</v>
      </c>
      <c r="O492" s="1">
        <f t="shared" si="520"/>
        <v>7.2433480389459692</v>
      </c>
      <c r="P492" s="1">
        <f>SUM(P493:P502)</f>
        <v>8.2316390336328578</v>
      </c>
      <c r="Q492" s="1">
        <f>SUM(Q493:Q502)</f>
        <v>8.3925289415030075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2.6666721644450629E-2</v>
      </c>
      <c r="G493" s="1">
        <f t="shared" ref="G493:K493" si="522">IFERROR(G348/G316,0)*G471</f>
        <v>2.7431198402159428E-2</v>
      </c>
      <c r="H493" s="1">
        <f t="shared" si="522"/>
        <v>5.151761051770112E-3</v>
      </c>
      <c r="I493" s="1">
        <f t="shared" si="522"/>
        <v>8.1681256900897892E-3</v>
      </c>
      <c r="J493" s="1">
        <f t="shared" si="522"/>
        <v>6.0642086439763442E-3</v>
      </c>
      <c r="K493" s="1">
        <f t="shared" si="522"/>
        <v>8.191688709612939E-2</v>
      </c>
      <c r="L493" s="1">
        <f t="shared" ref="L493:O493" si="523">IFERROR(L348/L316,0)*L471</f>
        <v>0.21401058340669246</v>
      </c>
      <c r="M493" s="1">
        <f t="shared" si="523"/>
        <v>0.57555956106646833</v>
      </c>
      <c r="N493" s="1">
        <f t="shared" si="523"/>
        <v>1.0166834578104087</v>
      </c>
      <c r="O493" s="1">
        <f t="shared" si="523"/>
        <v>0.59393409408711784</v>
      </c>
      <c r="P493" s="1">
        <f t="shared" ref="P493:Q499" si="524">IFERROR(P348/P316,0)*P471</f>
        <v>1.0150935410813255</v>
      </c>
      <c r="Q493" s="1">
        <f t="shared" si="524"/>
        <v>0.97872098505840222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5.236853423270058E-4</v>
      </c>
      <c r="L494" s="1">
        <f t="shared" ref="L494:O494" si="526">IFERROR(L349/L317,0)*L472</f>
        <v>8.3283954286485412E-2</v>
      </c>
      <c r="M494" s="1">
        <f t="shared" si="526"/>
        <v>0.22411018243349703</v>
      </c>
      <c r="N494" s="1">
        <f t="shared" si="526"/>
        <v>0.39624638072854668</v>
      </c>
      <c r="O494" s="1">
        <f t="shared" si="526"/>
        <v>0.2322911911053798</v>
      </c>
      <c r="P494" s="1">
        <f t="shared" si="524"/>
        <v>0.39676760331652655</v>
      </c>
      <c r="Q494" s="1">
        <f t="shared" si="524"/>
        <v>0.3827059689056887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1.1496798732964243E-3</v>
      </c>
      <c r="G496" s="1">
        <f t="shared" ref="G496:K496" si="529">IFERROR(G351/G319,0)*G474</f>
        <v>3.0373987465756998E-4</v>
      </c>
      <c r="H496" s="1">
        <f t="shared" si="529"/>
        <v>1.4434375628874217E-3</v>
      </c>
      <c r="I496" s="1">
        <f t="shared" si="529"/>
        <v>2.5230336496807768E-4</v>
      </c>
      <c r="J496" s="1">
        <f t="shared" si="529"/>
        <v>2.7047262538365085E-4</v>
      </c>
      <c r="K496" s="1">
        <f t="shared" si="529"/>
        <v>5.9816387486820184E-4</v>
      </c>
      <c r="L496" s="1">
        <f t="shared" ref="L496:O496" si="530">IFERROR(L351/L319,0)*L474</f>
        <v>0</v>
      </c>
      <c r="M496" s="1">
        <f t="shared" si="530"/>
        <v>0</v>
      </c>
      <c r="N496" s="1">
        <f t="shared" si="530"/>
        <v>5.3164893367281989E-3</v>
      </c>
      <c r="O496" s="1">
        <f t="shared" si="530"/>
        <v>8.0530291912651632E-3</v>
      </c>
      <c r="P496" s="1">
        <f t="shared" si="524"/>
        <v>1.1105178350245415E-2</v>
      </c>
      <c r="Q496" s="1">
        <f t="shared" si="524"/>
        <v>1.499112034418709E-2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1.9108121136192809E-3</v>
      </c>
      <c r="G498" s="1">
        <f t="shared" ref="G498:K498" si="533">IFERROR(G353/G321,0)*G476</f>
        <v>3.0470689309873059E-3</v>
      </c>
      <c r="H498" s="1">
        <f t="shared" si="533"/>
        <v>1.805037261073247E-2</v>
      </c>
      <c r="I498" s="1">
        <f t="shared" si="533"/>
        <v>4.786916815893401E-3</v>
      </c>
      <c r="J498" s="1">
        <f t="shared" si="533"/>
        <v>5.4256944038390256E-3</v>
      </c>
      <c r="K498" s="1">
        <f t="shared" si="533"/>
        <v>9.5820329744280008E-3</v>
      </c>
      <c r="L498" s="1">
        <f t="shared" ref="L498:O498" si="534">IFERROR(L353/L321,0)*L476</f>
        <v>0</v>
      </c>
      <c r="M498" s="1">
        <f t="shared" si="534"/>
        <v>0</v>
      </c>
      <c r="N498" s="1">
        <f t="shared" si="534"/>
        <v>4.2605931801954428E-3</v>
      </c>
      <c r="O498" s="1">
        <f t="shared" si="534"/>
        <v>1.348118680257967E-2</v>
      </c>
      <c r="P498" s="1">
        <f t="shared" si="524"/>
        <v>9.4315741462394614E-3</v>
      </c>
      <c r="Q498" s="1">
        <f t="shared" si="524"/>
        <v>0.20014753147658118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1.580697303445564</v>
      </c>
      <c r="G500" s="1">
        <f t="shared" ref="G500:K500" si="537">G478</f>
        <v>1.7911092075202115</v>
      </c>
      <c r="H500" s="1">
        <f t="shared" si="537"/>
        <v>1.7427615306504212</v>
      </c>
      <c r="I500" s="1">
        <f t="shared" si="537"/>
        <v>1.6528101745708517</v>
      </c>
      <c r="J500" s="1">
        <f t="shared" si="537"/>
        <v>2.2736347748873724</v>
      </c>
      <c r="K500" s="1">
        <f t="shared" si="537"/>
        <v>2.0829127516698485</v>
      </c>
      <c r="L500" s="1">
        <f t="shared" ref="L500:O500" si="538">L478</f>
        <v>4.808410761531789</v>
      </c>
      <c r="M500" s="1">
        <f t="shared" si="538"/>
        <v>4.7401257943167314</v>
      </c>
      <c r="N500" s="1">
        <f t="shared" si="538"/>
        <v>5.1186150460455719</v>
      </c>
      <c r="O500" s="1">
        <f t="shared" si="538"/>
        <v>6.3919834844604102</v>
      </c>
      <c r="P500" s="1">
        <f>P478</f>
        <v>6.7963631754616687</v>
      </c>
      <c r="Q500" s="1">
        <f>Q478</f>
        <v>6.8078920362108084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2.3228372620373573E-2</v>
      </c>
      <c r="G501" s="1">
        <f t="shared" ref="G501:K501" si="539">IFERROR(G356/G324,0)*G479</f>
        <v>4.1450527491481079E-2</v>
      </c>
      <c r="H501" s="1">
        <f t="shared" si="539"/>
        <v>0.12083238899887436</v>
      </c>
      <c r="I501" s="1">
        <f t="shared" si="539"/>
        <v>3.7112446723609027E-2</v>
      </c>
      <c r="J501" s="1">
        <f t="shared" si="539"/>
        <v>4.2077103970131667E-2</v>
      </c>
      <c r="K501" s="1">
        <f t="shared" si="539"/>
        <v>0.11247712807985415</v>
      </c>
      <c r="L501" s="1">
        <f t="shared" ref="L501:O501" si="540">IFERROR(L356/L324,0)*L479</f>
        <v>0</v>
      </c>
      <c r="M501" s="1">
        <f t="shared" si="540"/>
        <v>0</v>
      </c>
      <c r="N501" s="1">
        <f t="shared" si="540"/>
        <v>3.3266512502344403E-3</v>
      </c>
      <c r="O501" s="1">
        <f t="shared" si="540"/>
        <v>3.0895319623223446E-3</v>
      </c>
      <c r="P501" s="1">
        <f>IFERROR(P356/P324,0)*P479</f>
        <v>2.4827163079835187E-3</v>
      </c>
      <c r="Q501" s="1">
        <f>IFERROR(Q356/Q324,0)*Q479</f>
        <v>7.0261822339162342E-3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0</v>
      </c>
      <c r="J502" s="1">
        <f t="shared" si="541"/>
        <v>0</v>
      </c>
      <c r="K502" s="1">
        <f t="shared" si="541"/>
        <v>0</v>
      </c>
      <c r="L502" s="1">
        <f t="shared" ref="L502:O502" si="542">IFERROR(L357/L325,0)*L480</f>
        <v>0</v>
      </c>
      <c r="M502" s="1">
        <f t="shared" si="542"/>
        <v>0</v>
      </c>
      <c r="N502" s="1">
        <f t="shared" si="542"/>
        <v>3.3261145585022954E-4</v>
      </c>
      <c r="O502" s="1">
        <f t="shared" si="542"/>
        <v>5.1552133689420189E-4</v>
      </c>
      <c r="P502" s="1">
        <f>IFERROR(P357/P325,0)*P480</f>
        <v>3.952449688668304E-4</v>
      </c>
      <c r="Q502" s="1">
        <f>IFERROR(Q357/Q325,0)*Q480</f>
        <v>1.0451172734239412E-3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3.317522380503886</v>
      </c>
      <c r="G503" s="1">
        <f t="shared" ref="G503:K503" si="543">SUM(G504:G505)</f>
        <v>3.3046630661265892</v>
      </c>
      <c r="H503" s="1">
        <f t="shared" si="543"/>
        <v>4.799490026553876</v>
      </c>
      <c r="I503" s="1">
        <f t="shared" si="543"/>
        <v>4.6781540883340513</v>
      </c>
      <c r="J503" s="1">
        <f t="shared" si="543"/>
        <v>4.5421298086128044</v>
      </c>
      <c r="K503" s="1">
        <f t="shared" si="543"/>
        <v>4.4911376664646889</v>
      </c>
      <c r="L503" s="1">
        <f t="shared" ref="L503:O503" si="544">SUM(L504:L505)</f>
        <v>10.682146150272889</v>
      </c>
      <c r="M503" s="1">
        <f t="shared" si="544"/>
        <v>10.630829565970451</v>
      </c>
      <c r="N503" s="1">
        <f t="shared" si="544"/>
        <v>10.62998858792799</v>
      </c>
      <c r="O503" s="1">
        <f t="shared" si="544"/>
        <v>10.630488347525711</v>
      </c>
      <c r="P503" s="1">
        <f>SUM(P504:P505)</f>
        <v>10.63033686490237</v>
      </c>
      <c r="Q503" s="1">
        <f>SUM(Q504:Q505)</f>
        <v>10.631031753288937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3.317522380503886</v>
      </c>
      <c r="G504" s="6">
        <f>'[1]Electricity and CHPs_IN'!C$44-G363</f>
        <v>3.3046630661265892</v>
      </c>
      <c r="H504" s="6">
        <f>'[1]Electricity and CHPs_IN'!D$44-H363</f>
        <v>4.799490026553876</v>
      </c>
      <c r="I504" s="6">
        <f>'[1]Electricity and CHPs_IN'!E$44-I363</f>
        <v>4.6781540883340513</v>
      </c>
      <c r="J504" s="6">
        <f>'[1]Electricity and CHPs_IN'!F$44-J363</f>
        <v>4.5421298086128044</v>
      </c>
      <c r="K504" s="6">
        <f>'[1]Electricity and CHPs_IN'!G$44-K363</f>
        <v>4.0214262578362341</v>
      </c>
      <c r="L504" s="6">
        <f>'[1]Electricity and CHPs_IN'!H$44-L363</f>
        <v>2.0884444837419519E-3</v>
      </c>
      <c r="M504" s="6">
        <f>'[1]Electricity and CHPs_IN'!I$44-M363</f>
        <v>8.7828171483664568E-4</v>
      </c>
      <c r="N504" s="6">
        <f>'[1]Electricity and CHPs_IN'!J$44-N363</f>
        <v>1.5005355586646275E-3</v>
      </c>
      <c r="O504" s="6">
        <f>'[1]Electricity and CHPs_IN'!K$44-O363</f>
        <v>1.0920207010821816E-3</v>
      </c>
      <c r="P504" s="6">
        <f>'[1]Electricity and CHPs_IN'!L$44-P363</f>
        <v>1.4680034536687201E-3</v>
      </c>
      <c r="Q504" s="6">
        <f>'[1]Electricity and CHPs_IN'!M$44-Q363</f>
        <v>7.7873608181492054E-4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0.46971140862845484</v>
      </c>
      <c r="L505" s="1">
        <f>'[1]Electricity and CHPs_IN'!H$45</f>
        <v>10.680057705789146</v>
      </c>
      <c r="M505" s="1">
        <f>'[1]Electricity and CHPs_IN'!I$45</f>
        <v>10.629951284255615</v>
      </c>
      <c r="N505" s="1">
        <f>'[1]Electricity and CHPs_IN'!J$45</f>
        <v>10.628488052369326</v>
      </c>
      <c r="O505" s="1">
        <f>'[1]Electricity and CHPs_IN'!K$45</f>
        <v>10.629396326824629</v>
      </c>
      <c r="P505" s="1">
        <f>'[1]Electricity and CHPs_IN'!L$45</f>
        <v>10.628868861448701</v>
      </c>
      <c r="Q505" s="1">
        <f>'[1]Electricity and CHPs_IN'!M$45</f>
        <v>10.630253017207123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3.317522380503886</v>
      </c>
      <c r="G509" s="1">
        <f t="shared" ref="G509:K509" si="547">SUM(G510:G511)</f>
        <v>3.3046630661265892</v>
      </c>
      <c r="H509" s="1">
        <f t="shared" si="547"/>
        <v>4.799490026553876</v>
      </c>
      <c r="I509" s="1">
        <f t="shared" si="547"/>
        <v>4.6781540883340513</v>
      </c>
      <c r="J509" s="1">
        <f t="shared" si="547"/>
        <v>4.5421298086128044</v>
      </c>
      <c r="K509" s="1">
        <f t="shared" si="547"/>
        <v>4.4911376664646889</v>
      </c>
      <c r="L509" s="1">
        <f t="shared" ref="L509:O509" si="548">SUM(L510:L511)</f>
        <v>10.682146150272889</v>
      </c>
      <c r="M509" s="1">
        <f t="shared" si="548"/>
        <v>10.630829565970451</v>
      </c>
      <c r="N509" s="1">
        <f t="shared" si="548"/>
        <v>10.62998858792799</v>
      </c>
      <c r="O509" s="1">
        <f t="shared" si="548"/>
        <v>10.630488347525711</v>
      </c>
      <c r="P509" s="1">
        <f>SUM(P510:P511)</f>
        <v>10.63033686490237</v>
      </c>
      <c r="Q509" s="1">
        <f>SUM(Q510:Q511)</f>
        <v>10.631031753288937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3.317522380503886</v>
      </c>
      <c r="G510" s="1">
        <f t="shared" ref="G510:K510" si="549">G504</f>
        <v>3.3046630661265892</v>
      </c>
      <c r="H510" s="1">
        <f t="shared" si="549"/>
        <v>4.799490026553876</v>
      </c>
      <c r="I510" s="1">
        <f t="shared" si="549"/>
        <v>4.6781540883340513</v>
      </c>
      <c r="J510" s="1">
        <f t="shared" si="549"/>
        <v>4.5421298086128044</v>
      </c>
      <c r="K510" s="1">
        <f t="shared" si="549"/>
        <v>4.0214262578362341</v>
      </c>
      <c r="L510" s="1">
        <f t="shared" ref="L510:O510" si="550">L504</f>
        <v>2.0884444837419519E-3</v>
      </c>
      <c r="M510" s="1">
        <f t="shared" si="550"/>
        <v>8.7828171483664568E-4</v>
      </c>
      <c r="N510" s="1">
        <f t="shared" si="550"/>
        <v>1.5005355586646275E-3</v>
      </c>
      <c r="O510" s="1">
        <f t="shared" si="550"/>
        <v>1.0920207010821816E-3</v>
      </c>
      <c r="P510" s="1">
        <f>P504</f>
        <v>1.4680034536687201E-3</v>
      </c>
      <c r="Q510" s="1">
        <f>Q504</f>
        <v>7.7873608181492054E-4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0.46971140862845484</v>
      </c>
      <c r="L511" s="1">
        <f t="shared" ref="L511:O511" si="552">L505</f>
        <v>10.680057705789146</v>
      </c>
      <c r="M511" s="1">
        <f t="shared" si="552"/>
        <v>10.629951284255615</v>
      </c>
      <c r="N511" s="1">
        <f t="shared" si="552"/>
        <v>10.628488052369326</v>
      </c>
      <c r="O511" s="1">
        <f t="shared" si="552"/>
        <v>10.629396326824629</v>
      </c>
      <c r="P511" s="1">
        <f>P505</f>
        <v>10.628868861448701</v>
      </c>
      <c r="Q511" s="1">
        <f>Q505</f>
        <v>10.630253017207123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0.69199614644166019</v>
      </c>
      <c r="G512" s="1">
        <f t="shared" ref="G512:K512" si="553">SUM(G513:G517)</f>
        <v>0.85586251114067591</v>
      </c>
      <c r="H512" s="1">
        <f t="shared" si="553"/>
        <v>3.3954431660635507</v>
      </c>
      <c r="I512" s="1">
        <f t="shared" si="553"/>
        <v>3.5628655778295029</v>
      </c>
      <c r="J512" s="1">
        <f t="shared" si="553"/>
        <v>3.794730623875612</v>
      </c>
      <c r="K512" s="1">
        <f t="shared" si="553"/>
        <v>6.6511468529147795</v>
      </c>
      <c r="L512" s="1">
        <f t="shared" ref="L512:O512" si="554">SUM(L513:L517)</f>
        <v>8.0260090566824509</v>
      </c>
      <c r="M512" s="1">
        <f t="shared" si="554"/>
        <v>8.7844097137162418</v>
      </c>
      <c r="N512" s="1">
        <f t="shared" si="554"/>
        <v>8.6179192188569083</v>
      </c>
      <c r="O512" s="1">
        <f t="shared" si="554"/>
        <v>8.7694596562201177</v>
      </c>
      <c r="P512" s="1">
        <f>SUM(P513:P517)</f>
        <v>8.7214165176734504</v>
      </c>
      <c r="Q512" s="1">
        <f>SUM(Q513:Q517)</f>
        <v>8.607286194918963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0.69199614644166019</v>
      </c>
      <c r="G513" s="6">
        <f>'[1]Electricity and CHPs_IN'!C$42-G382</f>
        <v>0.85586251114067591</v>
      </c>
      <c r="H513" s="6">
        <f>'[1]Electricity and CHPs_IN'!D$42-H382</f>
        <v>3.3954431660635507</v>
      </c>
      <c r="I513" s="6">
        <f>'[1]Electricity and CHPs_IN'!E$42-I382</f>
        <v>3.5558616944572909</v>
      </c>
      <c r="J513" s="6">
        <f>'[1]Electricity and CHPs_IN'!F$42-J382</f>
        <v>3.7848778639584393</v>
      </c>
      <c r="K513" s="6">
        <f>'[1]Electricity and CHPs_IN'!G$42-K382</f>
        <v>1.2331337471747537</v>
      </c>
      <c r="L513" s="6">
        <f>'[1]Electricity and CHPs_IN'!H$42-L382</f>
        <v>0.38769321200361495</v>
      </c>
      <c r="M513" s="6">
        <f>'[1]Electricity and CHPs_IN'!I$42-M382</f>
        <v>2.2831590469793023E-3</v>
      </c>
      <c r="N513" s="6">
        <f>'[1]Electricity and CHPs_IN'!J$42-N382</f>
        <v>2.2700966293337788E-3</v>
      </c>
      <c r="O513" s="6">
        <f>'[1]Electricity and CHPs_IN'!K$42-O382</f>
        <v>2.5657764587982655E-3</v>
      </c>
      <c r="P513" s="6">
        <f>'[1]Electricity and CHPs_IN'!L$42-P382</f>
        <v>2.1796364183536447E-3</v>
      </c>
      <c r="Q513" s="6">
        <f>'[1]Electricity and CHPs_IN'!M$42-Q382</f>
        <v>3.5833946670029396E-3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4.9718726318578863</v>
      </c>
      <c r="L514" s="1">
        <f>'[1]Electricity and CHPs_IN'!H$43-L383</f>
        <v>7.1021212572278465</v>
      </c>
      <c r="M514" s="1">
        <f>'[1]Electricity and CHPs_IN'!I$43-M383</f>
        <v>8.2657580076606099</v>
      </c>
      <c r="N514" s="1">
        <f>'[1]Electricity and CHPs_IN'!J$43-N383</f>
        <v>8.1062042622054182</v>
      </c>
      <c r="O514" s="1">
        <f>'[1]Electricity and CHPs_IN'!K$43-O383</f>
        <v>8.2697916434939938</v>
      </c>
      <c r="P514" s="1">
        <f>'[1]Electricity and CHPs_IN'!L$43-P383</f>
        <v>8.2233560276251474</v>
      </c>
      <c r="Q514" s="1">
        <f>'[1]Electricity and CHPs_IN'!M$43-Q383</f>
        <v>8.2740669797947159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2.3959885092396166E-3</v>
      </c>
      <c r="J515" s="1">
        <f>'[1]Electricity and CHPs_IN'!F$50-J384</f>
        <v>3.6137601678708138E-3</v>
      </c>
      <c r="K515" s="1">
        <f>'[1]Electricity and CHPs_IN'!G$50-K384</f>
        <v>1.1429455850569221E-2</v>
      </c>
      <c r="L515" s="1">
        <f>'[1]Electricity and CHPs_IN'!H$50-L384</f>
        <v>1.3722616399570516E-2</v>
      </c>
      <c r="M515" s="1">
        <f>'[1]Electricity and CHPs_IN'!I$50-M384</f>
        <v>1.7279891423038436E-2</v>
      </c>
      <c r="N515" s="1">
        <f>'[1]Electricity and CHPs_IN'!J$50-N384</f>
        <v>1.041323087127604E-2</v>
      </c>
      <c r="O515" s="1">
        <f>'[1]Electricity and CHPs_IN'!K$50-O384</f>
        <v>8.7511862993467741E-3</v>
      </c>
      <c r="P515" s="1">
        <f>'[1]Electricity and CHPs_IN'!L$50-P384</f>
        <v>9.0873496628995389E-3</v>
      </c>
      <c r="Q515" s="1">
        <f>'[1]Electricity and CHPs_IN'!M$50-Q384</f>
        <v>1.3516640880027934E-2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3.0865059303541715E-3</v>
      </c>
      <c r="J516" s="1">
        <f>'[1]Electricity and CHPs_IN'!F$53-J385</f>
        <v>4.6360040465163524E-3</v>
      </c>
      <c r="K516" s="1">
        <f>'[1]Electricity and CHPs_IN'!G$53-K385</f>
        <v>0.42500090406873142</v>
      </c>
      <c r="L516" s="1">
        <f>'[1]Electricity and CHPs_IN'!H$53-L385</f>
        <v>0.51488000800833389</v>
      </c>
      <c r="M516" s="1">
        <f>'[1]Electricity and CHPs_IN'!I$53-M385</f>
        <v>0.49450245937300419</v>
      </c>
      <c r="N516" s="1">
        <f>'[1]Electricity and CHPs_IN'!J$53-N385</f>
        <v>0.49232455956450921</v>
      </c>
      <c r="O516" s="1">
        <f>'[1]Electricity and CHPs_IN'!K$53-O385</f>
        <v>0.4843817878676554</v>
      </c>
      <c r="P516" s="1">
        <f>'[1]Electricity and CHPs_IN'!L$53-P385</f>
        <v>0.48374436913414587</v>
      </c>
      <c r="Q516" s="1">
        <f>'[1]Electricity and CHPs_IN'!M$53-Q385</f>
        <v>0.30966341605349229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1.5213889326179185E-3</v>
      </c>
      <c r="J517" s="1">
        <f>'[1]Electricity and CHPs_IN'!F$56-J386</f>
        <v>1.6029957027851221E-3</v>
      </c>
      <c r="K517" s="1">
        <f>'[1]Electricity and CHPs_IN'!G$56-K386</f>
        <v>9.7101139628385409E-3</v>
      </c>
      <c r="L517" s="1">
        <f>'[1]Electricity and CHPs_IN'!H$56-L386</f>
        <v>7.5919630430848874E-3</v>
      </c>
      <c r="M517" s="1">
        <f>'[1]Electricity and CHPs_IN'!I$56-M386</f>
        <v>4.5861962126106607E-3</v>
      </c>
      <c r="N517" s="1">
        <f>'[1]Electricity and CHPs_IN'!J$56-N386</f>
        <v>6.7070695863721275E-3</v>
      </c>
      <c r="O517" s="1">
        <f>'[1]Electricity and CHPs_IN'!K$56-O386</f>
        <v>3.9692621003243334E-3</v>
      </c>
      <c r="P517" s="1">
        <f>'[1]Electricity and CHPs_IN'!L$56-P386</f>
        <v>3.049134832905042E-3</v>
      </c>
      <c r="Q517" s="1">
        <f>'[1]Electricity and CHPs_IN'!M$56-Q386</f>
        <v>6.4557635237248688E-3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6.6265739108865868E-3</v>
      </c>
      <c r="J518" s="1">
        <f t="shared" si="555"/>
        <v>0.52379230144738109</v>
      </c>
      <c r="K518" s="1">
        <f t="shared" si="555"/>
        <v>2.1972818730456591</v>
      </c>
      <c r="L518" s="1">
        <f t="shared" ref="L518:O518" si="556">SUM(L519:L520)</f>
        <v>2.6981998212519183</v>
      </c>
      <c r="M518" s="1">
        <f t="shared" si="556"/>
        <v>2.4374332199294395</v>
      </c>
      <c r="N518" s="1">
        <f t="shared" si="556"/>
        <v>2.4269873983143126</v>
      </c>
      <c r="O518" s="1">
        <f t="shared" si="556"/>
        <v>2.4099767481689027</v>
      </c>
      <c r="P518" s="1">
        <f>SUM(P519:P520)</f>
        <v>2.4045070015670604</v>
      </c>
      <c r="Q518" s="1">
        <f>SUM(Q519:Q520)</f>
        <v>2.4146350697663181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5.5431036620233361E-3</v>
      </c>
      <c r="J519" s="1">
        <f>'[1]Electricity and CHPs_IN'!F$46-J399</f>
        <v>0.52143960597939565</v>
      </c>
      <c r="K519" s="1">
        <f>'[1]Electricity and CHPs_IN'!G$46-K399</f>
        <v>2.1847185013787778</v>
      </c>
      <c r="L519" s="1">
        <f>'[1]Electricity and CHPs_IN'!H$46-L399</f>
        <v>2.6653750264274132</v>
      </c>
      <c r="M519" s="1">
        <f>'[1]Electricity and CHPs_IN'!I$46-M399</f>
        <v>2.3995103325692364</v>
      </c>
      <c r="N519" s="1">
        <f>'[1]Electricity and CHPs_IN'!J$46-N399</f>
        <v>2.3995117248301305</v>
      </c>
      <c r="O519" s="1">
        <f>'[1]Electricity and CHPs_IN'!K$46-O399</f>
        <v>2.3995079347899315</v>
      </c>
      <c r="P519" s="1">
        <f>'[1]Electricity and CHPs_IN'!L$46-P399</f>
        <v>2.399508297560951</v>
      </c>
      <c r="Q519" s="1">
        <f>'[1]Electricity and CHPs_IN'!M$46-Q399</f>
        <v>2.3995091910793631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1.0834702488632503E-3</v>
      </c>
      <c r="J520" s="1">
        <f>'[1]Electricity and CHPs_IN'!F$57-J400</f>
        <v>2.3526954679854465E-3</v>
      </c>
      <c r="K520" s="1">
        <f>'[1]Electricity and CHPs_IN'!G$57-K400</f>
        <v>1.2563371666881408E-2</v>
      </c>
      <c r="L520" s="1">
        <f>'[1]Electricity and CHPs_IN'!H$57-L400</f>
        <v>3.282479482450492E-2</v>
      </c>
      <c r="M520" s="1">
        <f>'[1]Electricity and CHPs_IN'!I$57-M400</f>
        <v>3.7922887360203314E-2</v>
      </c>
      <c r="N520" s="1">
        <f>'[1]Electricity and CHPs_IN'!J$57-N400</f>
        <v>2.7475673484182138E-2</v>
      </c>
      <c r="O520" s="1">
        <f>'[1]Electricity and CHPs_IN'!K$57-O400</f>
        <v>1.0468813378971115E-2</v>
      </c>
      <c r="P520" s="1">
        <f>'[1]Electricity and CHPs_IN'!L$57-P400</f>
        <v>4.9987040061094876E-3</v>
      </c>
      <c r="Q520" s="1">
        <f>'[1]Electricity and CHPs_IN'!M$57-Q400</f>
        <v>1.5125878686955144E-2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0.32978918006871577</v>
      </c>
      <c r="G522" s="13">
        <f t="shared" si="557"/>
        <v>0.32669882431331276</v>
      </c>
      <c r="H522" s="13">
        <f t="shared" si="557"/>
        <v>0.32597842858493659</v>
      </c>
      <c r="I522" s="13">
        <f t="shared" si="557"/>
        <v>0.3298765675325771</v>
      </c>
      <c r="J522" s="13">
        <f t="shared" si="557"/>
        <v>0.33008898720833441</v>
      </c>
      <c r="K522" s="13">
        <f t="shared" si="557"/>
        <v>0.33157933201783185</v>
      </c>
      <c r="L522" s="13" t="str">
        <f t="shared" ref="L522:O522" si="558">IFERROR(L65/L293,"-")</f>
        <v>-</v>
      </c>
      <c r="M522" s="13" t="str">
        <f t="shared" si="558"/>
        <v>-</v>
      </c>
      <c r="N522" s="13">
        <f t="shared" si="558"/>
        <v>0.32408228508596459</v>
      </c>
      <c r="O522" s="13">
        <f t="shared" si="558"/>
        <v>0.32409192516311242</v>
      </c>
      <c r="P522" s="13">
        <f>IFERROR(P65/P293,"-")</f>
        <v>0.32410464269484596</v>
      </c>
      <c r="Q522" s="13">
        <f>IFERROR(Q65/Q293,"-")</f>
        <v>0.32410854381108112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0.7999999627419031</v>
      </c>
      <c r="G525" s="13">
        <f t="shared" si="559"/>
        <v>0.79999995477372732</v>
      </c>
      <c r="H525" s="13">
        <f t="shared" si="559"/>
        <v>0.79999992566393563</v>
      </c>
      <c r="I525" s="13">
        <f t="shared" si="559"/>
        <v>0.79999998956454188</v>
      </c>
      <c r="J525" s="13">
        <f t="shared" si="559"/>
        <v>0.79999994708689603</v>
      </c>
      <c r="K525" s="13">
        <f t="shared" si="559"/>
        <v>0.8000000690970448</v>
      </c>
      <c r="L525" s="13">
        <f t="shared" ref="L525:O525" si="563">IFERROR(L69/L297,"-")</f>
        <v>0.80000006820121017</v>
      </c>
      <c r="M525" s="13">
        <f t="shared" si="563"/>
        <v>0.80000009017377216</v>
      </c>
      <c r="N525" s="13">
        <f t="shared" si="563"/>
        <v>0.80000009032539454</v>
      </c>
      <c r="O525" s="13">
        <f t="shared" si="563"/>
        <v>0.80000009745482636</v>
      </c>
      <c r="P525" s="13">
        <f t="shared" si="561"/>
        <v>0.8000000835887755</v>
      </c>
      <c r="Q525" s="13">
        <f t="shared" si="561"/>
        <v>0.80000010193946758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0.33515564475587828</v>
      </c>
      <c r="G526" s="13">
        <f t="shared" ref="G526:K526" si="564">IFERROR(G71/G299,"-")</f>
        <v>5.2829881348810788E-2</v>
      </c>
      <c r="H526" s="13">
        <f t="shared" si="564"/>
        <v>0.29155004121055134</v>
      </c>
      <c r="I526" s="13">
        <f t="shared" si="564"/>
        <v>0.27003268701290711</v>
      </c>
      <c r="J526" s="13">
        <f t="shared" si="564"/>
        <v>0.29928682063032336</v>
      </c>
      <c r="K526" s="13">
        <f t="shared" si="564"/>
        <v>0.34837284874602253</v>
      </c>
      <c r="L526" s="13">
        <f t="shared" ref="L526:O526" si="565">IFERROR(L71/L299,"-")</f>
        <v>0.34555616566031228</v>
      </c>
      <c r="M526" s="13">
        <f t="shared" si="565"/>
        <v>0.26951507718031714</v>
      </c>
      <c r="N526" s="13">
        <f t="shared" si="565"/>
        <v>0.31000919262622595</v>
      </c>
      <c r="O526" s="13">
        <f t="shared" si="565"/>
        <v>0.3037605156917918</v>
      </c>
      <c r="P526" s="13">
        <f>IFERROR(P71/P299,"-")</f>
        <v>0.29653797442031099</v>
      </c>
      <c r="Q526" s="13">
        <f>IFERROR(Q71/Q299,"-")</f>
        <v>0.30051819633977589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8.6880786194275042E-2</v>
      </c>
      <c r="G527" s="13">
        <f t="shared" ref="G527:K527" si="566">IFERROR(G72/(G300+G413),"-")</f>
        <v>2.9876962813009857E-2</v>
      </c>
      <c r="H527" s="13">
        <f t="shared" si="566"/>
        <v>9.6570423424024027E-2</v>
      </c>
      <c r="I527" s="13">
        <f t="shared" si="566"/>
        <v>9.892366744949406E-2</v>
      </c>
      <c r="J527" s="13">
        <f t="shared" si="566"/>
        <v>0.10077341487369586</v>
      </c>
      <c r="K527" s="13">
        <f t="shared" si="566"/>
        <v>9.8900068248647471E-2</v>
      </c>
      <c r="L527" s="13">
        <f t="shared" ref="L527:O527" si="567">IFERROR(L72/(L300+L413),"-")</f>
        <v>0.10034009449691336</v>
      </c>
      <c r="M527" s="13">
        <f t="shared" si="567"/>
        <v>8.6315704575586252E-2</v>
      </c>
      <c r="N527" s="13">
        <f t="shared" si="567"/>
        <v>9.2184569041132827E-2</v>
      </c>
      <c r="O527" s="13">
        <f t="shared" si="567"/>
        <v>8.797456032299196E-2</v>
      </c>
      <c r="P527" s="13">
        <f>IFERROR(P72/(P300+P413),"-")</f>
        <v>8.9900803591090414E-2</v>
      </c>
      <c r="Q527" s="13">
        <f>IFERROR(Q72/(Q300+Q413),"-")</f>
        <v>7.9736387470066783E-2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0.23952425440211328</v>
      </c>
      <c r="G528" s="13">
        <f t="shared" ref="G528:K528" si="568">IFERROR(G73/(G301+G465),"-")</f>
        <v>0.24661068173156278</v>
      </c>
      <c r="H528" s="13">
        <f t="shared" si="568"/>
        <v>0.24540751024996063</v>
      </c>
      <c r="I528" s="13">
        <f t="shared" si="568"/>
        <v>0.26336961055663582</v>
      </c>
      <c r="J528" s="13">
        <f t="shared" si="568"/>
        <v>0.26334536276978815</v>
      </c>
      <c r="K528" s="13" t="str">
        <f t="shared" si="568"/>
        <v>-</v>
      </c>
      <c r="L528" s="13" t="str">
        <f t="shared" ref="L528:O528" si="569">IFERROR(L73/(L301+L465),"-")</f>
        <v>-</v>
      </c>
      <c r="M528" s="13" t="str">
        <f t="shared" si="569"/>
        <v>-</v>
      </c>
      <c r="N528" s="13">
        <f t="shared" si="569"/>
        <v>0.25531278101268706</v>
      </c>
      <c r="O528" s="13">
        <f t="shared" si="569"/>
        <v>0.25306941041308906</v>
      </c>
      <c r="P528" s="13">
        <f>IFERROR(P73/(P301+P465),"-")</f>
        <v>0.26226192946117227</v>
      </c>
      <c r="Q528" s="13">
        <f>IFERROR(Q73/(Q301+Q465),"-")</f>
        <v>0.26071872346640151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0.46551916379070241</v>
      </c>
      <c r="L529" s="13">
        <f t="shared" ref="L529:O529" si="571">IFERROR(L83/L311,"-")</f>
        <v>0.44540536804673497</v>
      </c>
      <c r="M529" s="13">
        <f t="shared" si="571"/>
        <v>0.38106890590207609</v>
      </c>
      <c r="N529" s="13">
        <f t="shared" si="571"/>
        <v>0.54794256126250718</v>
      </c>
      <c r="O529" s="13">
        <f t="shared" si="571"/>
        <v>0.51447633334965892</v>
      </c>
      <c r="P529" s="13">
        <f t="shared" ref="P529:Q531" si="572">IFERROR(P83/P311,"-")</f>
        <v>0.52035794418850834</v>
      </c>
      <c r="Q529" s="13">
        <f t="shared" si="572"/>
        <v>0.5133917575683371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 t="str">
        <f t="shared" si="573"/>
        <v>-</v>
      </c>
      <c r="K530" s="13">
        <f t="shared" si="573"/>
        <v>0.27505292869530423</v>
      </c>
      <c r="L530" s="13">
        <f t="shared" ref="L530:O530" si="574">IFERROR(L84/L312,"-")</f>
        <v>0.26170842330314331</v>
      </c>
      <c r="M530" s="13">
        <f t="shared" si="574"/>
        <v>0.43933021487541263</v>
      </c>
      <c r="N530" s="13">
        <f t="shared" si="574"/>
        <v>0.41264285999974454</v>
      </c>
      <c r="O530" s="13">
        <f t="shared" si="574"/>
        <v>0.39692253421567847</v>
      </c>
      <c r="P530" s="13">
        <f t="shared" si="572"/>
        <v>0.40066399597039526</v>
      </c>
      <c r="Q530" s="13">
        <f t="shared" si="572"/>
        <v>0.39634821740062487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 t="str">
        <f t="shared" si="575"/>
        <v>-</v>
      </c>
      <c r="L531" s="13">
        <f t="shared" ref="L531:O531" si="576">IFERROR(L85/L313,"-")</f>
        <v>0.39864732586448109</v>
      </c>
      <c r="M531" s="13">
        <f t="shared" si="576"/>
        <v>0.3639130936243099</v>
      </c>
      <c r="N531" s="13">
        <f t="shared" si="576"/>
        <v>0.54798234734863427</v>
      </c>
      <c r="O531" s="13">
        <f t="shared" si="576"/>
        <v>0.54588192621166198</v>
      </c>
      <c r="P531" s="13">
        <f t="shared" si="572"/>
        <v>0.54502196625202104</v>
      </c>
      <c r="Q531" s="13">
        <f t="shared" si="572"/>
        <v>0.5420226062013741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0.26275126696043666</v>
      </c>
      <c r="G532" s="13">
        <f t="shared" ref="G532:K532" si="577">IFERROR(G86/SUM(G314,G419),"-")</f>
        <v>0.18361800989696317</v>
      </c>
      <c r="H532" s="13">
        <f t="shared" si="577"/>
        <v>0.20171058718500309</v>
      </c>
      <c r="I532" s="13" t="str">
        <f t="shared" si="577"/>
        <v>-</v>
      </c>
      <c r="J532" s="13" t="str">
        <f t="shared" si="577"/>
        <v>-</v>
      </c>
      <c r="K532" s="13" t="str">
        <f t="shared" si="577"/>
        <v>-</v>
      </c>
      <c r="L532" s="13" t="str">
        <f t="shared" ref="L532:O532" si="578">IFERROR(L86/SUM(L314,L419),"-")</f>
        <v>-</v>
      </c>
      <c r="M532" s="13" t="str">
        <f t="shared" si="578"/>
        <v>-</v>
      </c>
      <c r="N532" s="13">
        <f t="shared" si="578"/>
        <v>0</v>
      </c>
      <c r="O532" s="13">
        <f t="shared" si="578"/>
        <v>0</v>
      </c>
      <c r="P532" s="13">
        <f>IFERROR(P86/SUM(P314,P419),"-")</f>
        <v>0</v>
      </c>
      <c r="Q532" s="13">
        <f>IFERROR(Q86/SUM(Q314,Q419),"-")</f>
        <v>0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 t="str">
        <f t="shared" si="579"/>
        <v>-</v>
      </c>
      <c r="L533" s="13" t="str">
        <f t="shared" ref="L533:O533" si="580">IFERROR(L87/SUM(L315,L420),"-")</f>
        <v>-</v>
      </c>
      <c r="M533" s="13" t="str">
        <f t="shared" si="580"/>
        <v>-</v>
      </c>
      <c r="N533" s="13" t="str">
        <f t="shared" si="580"/>
        <v>-</v>
      </c>
      <c r="O533" s="13" t="str">
        <f t="shared" si="580"/>
        <v>-</v>
      </c>
      <c r="P533" s="13" t="str">
        <f>IFERROR(P87/SUM(P315,P420),"-")</f>
        <v>-</v>
      </c>
      <c r="Q533" s="13" t="str">
        <f>IFERROR(Q87/SUM(Q315,Q420),"-")</f>
        <v>-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0.3490432194370407</v>
      </c>
      <c r="G534" s="13">
        <f t="shared" ref="G534:K534" si="581">IFERROR(G88/SUM(G316,G471),"-'")</f>
        <v>0.35195343337835899</v>
      </c>
      <c r="H534" s="13">
        <f t="shared" si="581"/>
        <v>0.35139737295552931</v>
      </c>
      <c r="I534" s="13">
        <f t="shared" si="581"/>
        <v>0.35996342393182973</v>
      </c>
      <c r="J534" s="13">
        <f t="shared" si="581"/>
        <v>0.35454665819232706</v>
      </c>
      <c r="K534" s="13">
        <f t="shared" si="581"/>
        <v>0.35657463124940503</v>
      </c>
      <c r="L534" s="13">
        <f t="shared" ref="L534:O534" si="582">IFERROR(L88/SUM(L316,L471),"-'")</f>
        <v>0.2176125818133616</v>
      </c>
      <c r="M534" s="13">
        <f t="shared" si="582"/>
        <v>0.21772472472853074</v>
      </c>
      <c r="N534" s="13">
        <f t="shared" si="582"/>
        <v>0.21744403687666602</v>
      </c>
      <c r="O534" s="13">
        <f t="shared" si="582"/>
        <v>0.2177978445386452</v>
      </c>
      <c r="P534" s="13">
        <f>IFERROR(P88/SUM(P316,P471),"-'")</f>
        <v>0.21769864187707622</v>
      </c>
      <c r="Q534" s="13">
        <f>IFERROR(Q88/SUM(Q316,Q471),"-'")</f>
        <v>0.21735265073150781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0.30133689539947822</v>
      </c>
      <c r="L535" s="13">
        <f t="shared" ref="L535:O535" si="585">IFERROR(L89/SUM(L317,L472),"-")</f>
        <v>0.32332222494578566</v>
      </c>
      <c r="M535" s="13">
        <f t="shared" si="585"/>
        <v>0.32334865117622913</v>
      </c>
      <c r="N535" s="13">
        <f t="shared" si="585"/>
        <v>0.3225957097005217</v>
      </c>
      <c r="O535" s="13">
        <f t="shared" si="585"/>
        <v>0.32205522652302904</v>
      </c>
      <c r="P535" s="13">
        <f t="shared" ref="P535:Q543" si="586">IFERROR(P89/SUM(P317,P472),"-")</f>
        <v>0.32206563568011104</v>
      </c>
      <c r="Q535" s="13">
        <f t="shared" si="586"/>
        <v>0.32141416216416591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0.22252490758480947</v>
      </c>
      <c r="G537" s="13">
        <f t="shared" ref="G537:K537" si="589">IFERROR(G91/SUM(G319,G474),"-")</f>
        <v>0.26955717137724544</v>
      </c>
      <c r="H537" s="13">
        <f t="shared" si="589"/>
        <v>0.24518837704457497</v>
      </c>
      <c r="I537" s="13">
        <f t="shared" si="589"/>
        <v>0.25998411019580303</v>
      </c>
      <c r="J537" s="13">
        <f t="shared" si="589"/>
        <v>0.26046525976121526</v>
      </c>
      <c r="K537" s="13">
        <f t="shared" si="589"/>
        <v>0.24439454707549449</v>
      </c>
      <c r="L537" s="13" t="str">
        <f t="shared" ref="L537:O537" si="590">IFERROR(L91/SUM(L319,L474),"-")</f>
        <v>-</v>
      </c>
      <c r="M537" s="13" t="str">
        <f t="shared" si="590"/>
        <v>-</v>
      </c>
      <c r="N537" s="13">
        <f t="shared" si="590"/>
        <v>0.27201425131121898</v>
      </c>
      <c r="O537" s="13">
        <f t="shared" si="590"/>
        <v>0.26902792016998173</v>
      </c>
      <c r="P537" s="13">
        <f t="shared" si="586"/>
        <v>0.27789326567696893</v>
      </c>
      <c r="Q537" s="13">
        <f t="shared" si="586"/>
        <v>0.2668930545350327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 t="str">
        <f t="shared" si="591"/>
        <v>-</v>
      </c>
      <c r="J538" s="13" t="str">
        <f t="shared" si="591"/>
        <v>-</v>
      </c>
      <c r="K538" s="13" t="str">
        <f t="shared" si="591"/>
        <v>-</v>
      </c>
      <c r="L538" s="13" t="str">
        <f t="shared" ref="L538:O538" si="592">IFERROR(L92/SUM(L320,L475),"-")</f>
        <v>-</v>
      </c>
      <c r="M538" s="13" t="str">
        <f t="shared" si="592"/>
        <v>-</v>
      </c>
      <c r="N538" s="13">
        <f t="shared" si="592"/>
        <v>0.45000000000000018</v>
      </c>
      <c r="O538" s="13">
        <f t="shared" si="592"/>
        <v>0.4499999999999999</v>
      </c>
      <c r="P538" s="13">
        <f t="shared" si="586"/>
        <v>0.45000000000000029</v>
      </c>
      <c r="Q538" s="13">
        <f t="shared" si="586"/>
        <v>0.45000000000000018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0.25852203722202227</v>
      </c>
      <c r="G539" s="13">
        <f t="shared" ref="G539:K539" si="593">IFERROR(G93/SUM(G321,G476),"-")</f>
        <v>0.29179893269417906</v>
      </c>
      <c r="H539" s="13">
        <f t="shared" si="593"/>
        <v>0.29244131797875961</v>
      </c>
      <c r="I539" s="13">
        <f t="shared" si="593"/>
        <v>0.29830871165219486</v>
      </c>
      <c r="J539" s="13">
        <f t="shared" si="593"/>
        <v>0.30012905644213689</v>
      </c>
      <c r="K539" s="13">
        <f t="shared" si="593"/>
        <v>0.30136888418053481</v>
      </c>
      <c r="L539" s="13" t="str">
        <f t="shared" ref="L539:O539" si="594">IFERROR(L93/SUM(L321,L476),"-")</f>
        <v>-</v>
      </c>
      <c r="M539" s="13" t="str">
        <f t="shared" si="594"/>
        <v>-</v>
      </c>
      <c r="N539" s="13">
        <f t="shared" si="594"/>
        <v>0.27962746905497599</v>
      </c>
      <c r="O539" s="13">
        <f t="shared" si="594"/>
        <v>0.29610730048490941</v>
      </c>
      <c r="P539" s="13">
        <f t="shared" si="586"/>
        <v>0.29215787967846552</v>
      </c>
      <c r="Q539" s="13">
        <f t="shared" si="586"/>
        <v>0.30748293283044853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 t="str">
        <f t="shared" si="595"/>
        <v>-</v>
      </c>
      <c r="J540" s="13" t="str">
        <f t="shared" si="595"/>
        <v>-</v>
      </c>
      <c r="K540" s="13" t="str">
        <f t="shared" si="595"/>
        <v>-</v>
      </c>
      <c r="L540" s="13" t="str">
        <f t="shared" ref="L540:O540" si="596">IFERROR(L94/SUM(L322,L477),"-")</f>
        <v>-</v>
      </c>
      <c r="M540" s="13" t="str">
        <f t="shared" si="596"/>
        <v>-</v>
      </c>
      <c r="N540" s="13">
        <f t="shared" si="596"/>
        <v>0.45000000000000007</v>
      </c>
      <c r="O540" s="13">
        <f t="shared" si="596"/>
        <v>0.44999999999999984</v>
      </c>
      <c r="P540" s="13">
        <f t="shared" si="586"/>
        <v>0.45000000000000034</v>
      </c>
      <c r="Q540" s="13">
        <f t="shared" si="586"/>
        <v>0.45000000000000007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0.36265524594892823</v>
      </c>
      <c r="G541" s="13">
        <f t="shared" ref="G541:K541" si="597">IFERROR(G95/SUM(G323,G478),"-")</f>
        <v>0.36306613450341535</v>
      </c>
      <c r="H541" s="13">
        <f t="shared" si="597"/>
        <v>0.36358353291400886</v>
      </c>
      <c r="I541" s="13">
        <f t="shared" si="597"/>
        <v>0.36466208867421379</v>
      </c>
      <c r="J541" s="13">
        <f t="shared" si="597"/>
        <v>0.36903415450670934</v>
      </c>
      <c r="K541" s="13">
        <f t="shared" si="597"/>
        <v>0.37405896499448138</v>
      </c>
      <c r="L541" s="13">
        <f t="shared" ref="L541:O541" si="598">IFERROR(L95/SUM(L323,L478),"-")</f>
        <v>0.37957670249046405</v>
      </c>
      <c r="M541" s="13">
        <f t="shared" si="598"/>
        <v>0.38511707143238527</v>
      </c>
      <c r="N541" s="13">
        <f t="shared" si="598"/>
        <v>0.38382979367880732</v>
      </c>
      <c r="O541" s="13">
        <f t="shared" si="598"/>
        <v>0.38371533652190698</v>
      </c>
      <c r="P541" s="13">
        <f t="shared" si="586"/>
        <v>0.38356868211470529</v>
      </c>
      <c r="Q541" s="13">
        <f t="shared" si="586"/>
        <v>0.38343457981654444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0.35786916846700995</v>
      </c>
      <c r="G542" s="13">
        <f t="shared" ref="G542:K542" si="599">IFERROR(G96/SUM(G324,G479),"-")</f>
        <v>0.35999397451649628</v>
      </c>
      <c r="H542" s="13">
        <f t="shared" si="599"/>
        <v>0.35983776001551687</v>
      </c>
      <c r="I542" s="13">
        <f t="shared" si="599"/>
        <v>0.3596118475086757</v>
      </c>
      <c r="J542" s="13">
        <f t="shared" si="599"/>
        <v>0.35865973788164646</v>
      </c>
      <c r="K542" s="13">
        <f t="shared" si="599"/>
        <v>0.35860056702071624</v>
      </c>
      <c r="L542" s="13" t="str">
        <f t="shared" ref="L542:O542" si="600">IFERROR(L96/SUM(L324,L479),"-")</f>
        <v>-</v>
      </c>
      <c r="M542" s="13" t="str">
        <f t="shared" si="600"/>
        <v>-</v>
      </c>
      <c r="N542" s="13">
        <f t="shared" si="600"/>
        <v>0.34398969206486624</v>
      </c>
      <c r="O542" s="13">
        <f t="shared" si="600"/>
        <v>0.32872600901977966</v>
      </c>
      <c r="P542" s="13">
        <f t="shared" si="586"/>
        <v>0.32846706745022763</v>
      </c>
      <c r="Q542" s="13">
        <f t="shared" si="586"/>
        <v>0.33280966982831173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 t="str">
        <f t="shared" si="601"/>
        <v>-</v>
      </c>
      <c r="J543" s="13" t="str">
        <f t="shared" si="601"/>
        <v>-</v>
      </c>
      <c r="K543" s="13" t="str">
        <f t="shared" si="601"/>
        <v>-</v>
      </c>
      <c r="L543" s="13" t="str">
        <f t="shared" ref="L543:O543" si="602">IFERROR(L97/SUM(L325,L480),"-")</f>
        <v>-</v>
      </c>
      <c r="M543" s="13" t="str">
        <f t="shared" si="602"/>
        <v>-</v>
      </c>
      <c r="N543" s="13">
        <f t="shared" si="602"/>
        <v>0.62000000000000033</v>
      </c>
      <c r="O543" s="13">
        <f t="shared" si="602"/>
        <v>0.61999999999999966</v>
      </c>
      <c r="P543" s="13">
        <f t="shared" si="586"/>
        <v>0.62000000000000033</v>
      </c>
      <c r="Q543" s="13">
        <f t="shared" si="586"/>
        <v>0.61999999999999977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0.3574569537601659</v>
      </c>
      <c r="G544" s="13">
        <f t="shared" ref="G544:K544" si="603">IFERROR(G131/G359,"-")</f>
        <v>0.35745695376016606</v>
      </c>
      <c r="H544" s="13">
        <f t="shared" si="603"/>
        <v>0.35745695376016595</v>
      </c>
      <c r="I544" s="13">
        <f t="shared" si="603"/>
        <v>0.35745695376016606</v>
      </c>
      <c r="J544" s="13">
        <f t="shared" si="603"/>
        <v>0.35745695376016617</v>
      </c>
      <c r="K544" s="13">
        <f t="shared" si="603"/>
        <v>0.35745695376016623</v>
      </c>
      <c r="L544" s="13">
        <f t="shared" ref="L544:O544" si="604">IFERROR(L131/L359,"-")</f>
        <v>0.3574569537601659</v>
      </c>
      <c r="M544" s="13">
        <f t="shared" si="604"/>
        <v>0.35745695376016573</v>
      </c>
      <c r="N544" s="13">
        <f t="shared" si="604"/>
        <v>0.35745695376016612</v>
      </c>
      <c r="O544" s="13">
        <f t="shared" si="604"/>
        <v>0.35745695376016601</v>
      </c>
      <c r="P544" s="13">
        <f>IFERROR(P131/P359,"-")</f>
        <v>0.3574569537601659</v>
      </c>
      <c r="Q544" s="13">
        <f>IFERROR(Q131/Q359,"-")</f>
        <v>0.35745695376016573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>
        <f t="shared" si="605"/>
        <v>0.33470839322286894</v>
      </c>
      <c r="L545" s="13">
        <f t="shared" ref="L545:O545" si="606">IFERROR(L132/L360,"-")</f>
        <v>0.33805547715509787</v>
      </c>
      <c r="M545" s="13">
        <f t="shared" si="606"/>
        <v>0.34140256108732581</v>
      </c>
      <c r="N545" s="13">
        <f t="shared" si="606"/>
        <v>0.3414025610873257</v>
      </c>
      <c r="O545" s="13">
        <f t="shared" si="606"/>
        <v>0.34140256108732603</v>
      </c>
      <c r="P545" s="13">
        <f>IFERROR(P132/P360,"-")</f>
        <v>0.34140256108732603</v>
      </c>
      <c r="Q545" s="13">
        <f>IFERROR(Q132/Q360,"-")</f>
        <v>0.34140256108732525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3.8383653738800372E-2</v>
      </c>
      <c r="G546" s="13">
        <f t="shared" ref="G546:K546" si="607">IFERROR(G133/SUM(G361,G428),"-")</f>
        <v>3.7098863200977286E-2</v>
      </c>
      <c r="H546" s="13">
        <f t="shared" si="607"/>
        <v>3.744231012895434E-2</v>
      </c>
      <c r="I546" s="13">
        <f t="shared" si="607"/>
        <v>3.7070184638352537E-2</v>
      </c>
      <c r="J546" s="13">
        <f t="shared" si="607"/>
        <v>3.7027433045711128E-2</v>
      </c>
      <c r="K546" s="13">
        <f t="shared" si="607"/>
        <v>3.5266649677939604E-2</v>
      </c>
      <c r="L546" s="13">
        <f t="shared" ref="L546:O546" si="608">IFERROR(L133/SUM(L361,L428),"-")</f>
        <v>2.5786480810557053E-2</v>
      </c>
      <c r="M546" s="13">
        <f t="shared" si="608"/>
        <v>2.5370910708117284E-2</v>
      </c>
      <c r="N546" s="13">
        <f t="shared" si="608"/>
        <v>2.4907471750508524E-2</v>
      </c>
      <c r="O546" s="13">
        <f t="shared" si="608"/>
        <v>2.4906760543616898E-2</v>
      </c>
      <c r="P546" s="13">
        <f>IFERROR(P133/SUM(P361,P428),"-")</f>
        <v>2.4906622749364015E-2</v>
      </c>
      <c r="Q546" s="13">
        <f>IFERROR(Q133/SUM(Q361,Q428),"-")</f>
        <v>2.4907324214915563E-2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>
        <f t="shared" si="609"/>
        <v>4.8242849883234816E-2</v>
      </c>
      <c r="L547" s="13">
        <f t="shared" ref="L547:O547" si="610">IFERROR(L134/SUM(L362,L429),"-")</f>
        <v>5.1121424941617442E-2</v>
      </c>
      <c r="M547" s="13">
        <f t="shared" si="610"/>
        <v>5.4000000000000062E-2</v>
      </c>
      <c r="N547" s="13">
        <f t="shared" si="610"/>
        <v>5.4000000000000069E-2</v>
      </c>
      <c r="O547" s="13">
        <f t="shared" si="610"/>
        <v>5.400000000000002E-2</v>
      </c>
      <c r="P547" s="13">
        <f>IFERROR(P134/SUM(P362,P429),"-")</f>
        <v>5.4000000000000013E-2</v>
      </c>
      <c r="Q547" s="13">
        <f>IFERROR(Q134/SUM(Q362,Q429),"-")</f>
        <v>5.3999999999999979E-2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6.1974097768735061E-2</v>
      </c>
      <c r="G548" s="13">
        <f t="shared" ref="G548:K548" si="611">IFERROR(G135/SUM(G363,G504),"-")</f>
        <v>6.1973100348691544E-2</v>
      </c>
      <c r="H548" s="13">
        <f t="shared" si="611"/>
        <v>6.1972650567355285E-2</v>
      </c>
      <c r="I548" s="13">
        <f t="shared" si="611"/>
        <v>6.1972650567355375E-2</v>
      </c>
      <c r="J548" s="13">
        <f t="shared" si="611"/>
        <v>6.1972650567355292E-2</v>
      </c>
      <c r="K548" s="13">
        <f t="shared" si="611"/>
        <v>6.1972650567355271E-2</v>
      </c>
      <c r="L548" s="13">
        <f t="shared" ref="L548:O548" si="612">IFERROR(L135/SUM(L363,L504),"-")</f>
        <v>6.1972650567355278E-2</v>
      </c>
      <c r="M548" s="13">
        <f t="shared" si="612"/>
        <v>6.1972650567355285E-2</v>
      </c>
      <c r="N548" s="13">
        <f t="shared" si="612"/>
        <v>6.1972650567355271E-2</v>
      </c>
      <c r="O548" s="13">
        <f t="shared" si="612"/>
        <v>6.1972650567355299E-2</v>
      </c>
      <c r="P548" s="13">
        <f>IFERROR(P135/SUM(P363,P504),"-")</f>
        <v>6.1972650567355292E-2</v>
      </c>
      <c r="Q548" s="13">
        <f>IFERROR(Q135/SUM(Q363,Q504),"-")</f>
        <v>6.1972650567355285E-2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>
        <f t="shared" si="613"/>
        <v>4.788082384705044E-2</v>
      </c>
      <c r="L549" s="13">
        <f t="shared" ref="L549:O549" si="614">IFERROR(L136/SUM(L364,L505),"-")</f>
        <v>4.6820724841429684E-2</v>
      </c>
      <c r="M549" s="13">
        <f t="shared" si="614"/>
        <v>4.5431760215214265E-2</v>
      </c>
      <c r="N549" s="13">
        <f t="shared" si="614"/>
        <v>4.5431760215214285E-2</v>
      </c>
      <c r="O549" s="13">
        <f t="shared" si="614"/>
        <v>4.5431760215214292E-2</v>
      </c>
      <c r="P549" s="13">
        <f>IFERROR(P136/SUM(P364,P505),"-")</f>
        <v>4.5431760215214369E-2</v>
      </c>
      <c r="Q549" s="13">
        <f>IFERROR(Q136/SUM(Q364,Q505),"-")</f>
        <v>4.5431760215214327E-2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0.24368516769703627</v>
      </c>
      <c r="G550" s="13">
        <f t="shared" ref="G550:K550" si="615">IFERROR(G152/SUM(G380,G437),"-")</f>
        <v>0.21558262061933364</v>
      </c>
      <c r="H550" s="13">
        <f t="shared" si="615"/>
        <v>0.25490842814966092</v>
      </c>
      <c r="I550" s="13">
        <f t="shared" si="615"/>
        <v>0.24639641235702711</v>
      </c>
      <c r="J550" s="13">
        <f t="shared" si="615"/>
        <v>0.27100626237816405</v>
      </c>
      <c r="K550" s="13">
        <f t="shared" si="615"/>
        <v>0.30609417509809744</v>
      </c>
      <c r="L550" s="13">
        <f t="shared" ref="L550:O550" si="616">IFERROR(L152/SUM(L380,L437),"-")</f>
        <v>0.30581449838364233</v>
      </c>
      <c r="M550" s="13">
        <f t="shared" si="616"/>
        <v>0.30609395042422916</v>
      </c>
      <c r="N550" s="13">
        <f t="shared" si="616"/>
        <v>0.30602414895051511</v>
      </c>
      <c r="O550" s="13">
        <f t="shared" si="616"/>
        <v>0.30562688942031535</v>
      </c>
      <c r="P550" s="13">
        <f>IFERROR(P152/SUM(P380,P437),"-")</f>
        <v>0.30594240393318506</v>
      </c>
      <c r="Q550" s="13">
        <f>IFERROR(Q152/SUM(Q380,Q437),"-")</f>
        <v>0.30547832379428258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0.13744015043506963</v>
      </c>
      <c r="L551" s="13">
        <f t="shared" ref="L551:O551" si="618">IFERROR(L153/L381,"-")</f>
        <v>0.22225658039745561</v>
      </c>
      <c r="M551" s="13">
        <f t="shared" si="618"/>
        <v>0.26403425058807301</v>
      </c>
      <c r="N551" s="13">
        <f t="shared" si="618"/>
        <v>0.26382982421695506</v>
      </c>
      <c r="O551" s="13">
        <f t="shared" si="618"/>
        <v>0.26389313498935318</v>
      </c>
      <c r="P551" s="13">
        <f>IFERROR(P153/P381,"-")</f>
        <v>0.26220596443590705</v>
      </c>
      <c r="Q551" s="13">
        <f>IFERROR(Q153/Q381,"-")</f>
        <v>0.26336271671933598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0.19758579147656205</v>
      </c>
      <c r="G552" s="13">
        <f t="shared" ref="G552:K552" si="619">IFERROR(G154/SUM(G382,G513),"-")</f>
        <v>0.2258111035773025</v>
      </c>
      <c r="H552" s="13">
        <f t="shared" si="619"/>
        <v>0.24966114738640863</v>
      </c>
      <c r="I552" s="13">
        <f t="shared" si="619"/>
        <v>0.31193807332076595</v>
      </c>
      <c r="J552" s="13">
        <f t="shared" si="619"/>
        <v>0.29264059440925766</v>
      </c>
      <c r="K552" s="13">
        <f t="shared" si="619"/>
        <v>0.35093490395768906</v>
      </c>
      <c r="L552" s="13">
        <f t="shared" ref="L552:O552" si="620">IFERROR(L154/SUM(L382,L513),"-")</f>
        <v>0.35959939143690584</v>
      </c>
      <c r="M552" s="13">
        <f t="shared" si="620"/>
        <v>0.33891299641995049</v>
      </c>
      <c r="N552" s="13">
        <f t="shared" si="620"/>
        <v>0.33370842924969396</v>
      </c>
      <c r="O552" s="13">
        <f t="shared" si="620"/>
        <v>0.30485759429675485</v>
      </c>
      <c r="P552" s="13">
        <f t="shared" ref="P552:Q556" si="621">IFERROR(P154/SUM(P382,P513),"-")</f>
        <v>0.33110405670116194</v>
      </c>
      <c r="Q552" s="13">
        <f t="shared" si="621"/>
        <v>0.25380358395417396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0.33536076004360149</v>
      </c>
      <c r="L553" s="13">
        <f t="shared" ref="L553:O553" si="623">IFERROR(L155/SUM(L383,L514),"-")</f>
        <v>0.34206474192475067</v>
      </c>
      <c r="M553" s="13">
        <f t="shared" si="623"/>
        <v>0.34913353261367169</v>
      </c>
      <c r="N553" s="13">
        <f t="shared" si="623"/>
        <v>0.34899749929813256</v>
      </c>
      <c r="O553" s="13">
        <f t="shared" si="623"/>
        <v>0.34896392123529568</v>
      </c>
      <c r="P553" s="13">
        <f t="shared" si="621"/>
        <v>0.34905347019044558</v>
      </c>
      <c r="Q553" s="13">
        <f t="shared" si="621"/>
        <v>0.34878423560562155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0.17574150592272658</v>
      </c>
      <c r="J554" s="13">
        <f t="shared" si="624"/>
        <v>0.18473048942448775</v>
      </c>
      <c r="K554" s="13">
        <f t="shared" si="624"/>
        <v>0.23103913707744986</v>
      </c>
      <c r="L554" s="13">
        <f t="shared" ref="L554:O554" si="625">IFERROR(L156/SUM(L384,L515),"-")</f>
        <v>0.24961281415651548</v>
      </c>
      <c r="M554" s="13">
        <f t="shared" si="625"/>
        <v>0.25955874794357825</v>
      </c>
      <c r="N554" s="13">
        <f t="shared" si="625"/>
        <v>0.25423337284815051</v>
      </c>
      <c r="O554" s="13">
        <f t="shared" si="625"/>
        <v>0.23716647593233817</v>
      </c>
      <c r="P554" s="13">
        <f t="shared" si="621"/>
        <v>0.25218931493290908</v>
      </c>
      <c r="Q554" s="13">
        <f t="shared" si="621"/>
        <v>0.21900279504216405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0.20648766841140093</v>
      </c>
      <c r="J555" s="13">
        <f t="shared" si="626"/>
        <v>0.21125317792750806</v>
      </c>
      <c r="K555" s="13">
        <f t="shared" si="626"/>
        <v>0.2727966681363807</v>
      </c>
      <c r="L555" s="13">
        <f t="shared" ref="L555:O555" si="627">IFERROR(L157/SUM(L385,L516),"-")</f>
        <v>0.27927625690988889</v>
      </c>
      <c r="M555" s="13">
        <f t="shared" si="627"/>
        <v>0.28514247181702262</v>
      </c>
      <c r="N555" s="13">
        <f t="shared" si="627"/>
        <v>0.28507338387924086</v>
      </c>
      <c r="O555" s="13">
        <f t="shared" si="627"/>
        <v>0.28473444132117259</v>
      </c>
      <c r="P555" s="13">
        <f t="shared" si="621"/>
        <v>0.28510322778946517</v>
      </c>
      <c r="Q555" s="13">
        <f t="shared" si="621"/>
        <v>0.28284517576488022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0.26378865703176124</v>
      </c>
      <c r="J556" s="13">
        <f t="shared" si="628"/>
        <v>0.2390355769822434</v>
      </c>
      <c r="K556" s="13">
        <f t="shared" si="628"/>
        <v>0.33668963387621181</v>
      </c>
      <c r="L556" s="13">
        <f t="shared" ref="L556:O556" si="629">IFERROR(L158/SUM(L386,L517),"-")</f>
        <v>0.34935078057539237</v>
      </c>
      <c r="M556" s="13">
        <f t="shared" si="629"/>
        <v>0.35418664551089429</v>
      </c>
      <c r="N556" s="13">
        <f t="shared" si="629"/>
        <v>0.3571282302902194</v>
      </c>
      <c r="O556" s="13">
        <f t="shared" si="629"/>
        <v>0.3274593656433567</v>
      </c>
      <c r="P556" s="13">
        <f t="shared" si="621"/>
        <v>0.34349002010119906</v>
      </c>
      <c r="Q556" s="13">
        <f t="shared" si="621"/>
        <v>0.30808600696569205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0.14999999999999991</v>
      </c>
      <c r="M563" s="13">
        <f t="shared" si="631"/>
        <v>0.14999999999999986</v>
      </c>
      <c r="N563" s="13">
        <f t="shared" si="631"/>
        <v>0.15000000000000005</v>
      </c>
      <c r="O563" s="13">
        <f t="shared" si="631"/>
        <v>0.15000000000000002</v>
      </c>
      <c r="P563" s="13">
        <f>IFERROR(P168/P396,"-")</f>
        <v>0.15000000000000005</v>
      </c>
      <c r="Q563" s="13">
        <f>IFERROR(Q168/Q396,"-")</f>
        <v>0.15000000000000011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0.41999999999999954</v>
      </c>
      <c r="L564" s="13">
        <f t="shared" ref="L564:O564" si="633">IFERROR(L170/SUM(L398,L439),"-")</f>
        <v>0.42000000000000048</v>
      </c>
      <c r="M564" s="13">
        <f t="shared" si="633"/>
        <v>0.41999999999999993</v>
      </c>
      <c r="N564" s="13">
        <f t="shared" si="633"/>
        <v>0.42000000000000004</v>
      </c>
      <c r="O564" s="13">
        <f t="shared" si="633"/>
        <v>0.42000000000000021</v>
      </c>
      <c r="P564" s="13">
        <f>IFERROR(P170/SUM(P398,P439),"-")</f>
        <v>0.4200000000000001</v>
      </c>
      <c r="Q564" s="13">
        <f>IFERROR(Q170/SUM(Q398,Q439),"-")</f>
        <v>0.42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>
        <f t="shared" si="634"/>
        <v>0.49500000000000055</v>
      </c>
      <c r="J565" s="13">
        <f t="shared" si="634"/>
        <v>0.52249999999999996</v>
      </c>
      <c r="K565" s="13">
        <f t="shared" si="634"/>
        <v>0.55000000000000016</v>
      </c>
      <c r="L565" s="13">
        <f t="shared" ref="L565:O565" si="635">IFERROR(L171/SUM(L399,L519),"-")</f>
        <v>0.57500000000000029</v>
      </c>
      <c r="M565" s="13">
        <f t="shared" si="635"/>
        <v>0.59999999999999976</v>
      </c>
      <c r="N565" s="13">
        <f t="shared" si="635"/>
        <v>0.59999999999999987</v>
      </c>
      <c r="O565" s="13">
        <f t="shared" si="635"/>
        <v>0.60000000000000031</v>
      </c>
      <c r="P565" s="13">
        <f>IFERROR(P171/SUM(P399,P519),"-")</f>
        <v>0.60000000000000098</v>
      </c>
      <c r="Q565" s="13">
        <f>IFERROR(Q171/SUM(Q399,Q519),"-")</f>
        <v>0.6000000000000002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0.47500000000000075</v>
      </c>
      <c r="J566" s="13">
        <f t="shared" si="636"/>
        <v>0.50750000000000028</v>
      </c>
      <c r="K566" s="13">
        <f t="shared" si="636"/>
        <v>0.54000000000000015</v>
      </c>
      <c r="L566" s="13">
        <f t="shared" ref="L566:O566" si="637">IFERROR(L172/SUM(L400,L520),"-")</f>
        <v>0.5575</v>
      </c>
      <c r="M566" s="13">
        <f t="shared" si="637"/>
        <v>0.57500000000000029</v>
      </c>
      <c r="N566" s="13">
        <f t="shared" si="637"/>
        <v>0.57499999999999962</v>
      </c>
      <c r="O566" s="13">
        <f t="shared" si="637"/>
        <v>0.57500000000000007</v>
      </c>
      <c r="P566" s="13">
        <f>IFERROR(P172/SUM(P400,P520),"-")</f>
        <v>0.57499999999999984</v>
      </c>
      <c r="Q566" s="13">
        <f>IFERROR(Q172/SUM(Q400,Q520),"-")</f>
        <v>0.5749999999999994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0.6999225053229865</v>
      </c>
      <c r="G567" s="13">
        <f t="shared" si="638"/>
        <v>0.69994952387198051</v>
      </c>
      <c r="H567" s="13">
        <f t="shared" si="638"/>
        <v>0.6999961016701377</v>
      </c>
      <c r="I567" s="13">
        <f t="shared" si="638"/>
        <v>0.69999124785485078</v>
      </c>
      <c r="J567" s="13">
        <f t="shared" si="638"/>
        <v>0.69998622102145258</v>
      </c>
      <c r="K567" s="13">
        <f t="shared" si="638"/>
        <v>0.69998960094285001</v>
      </c>
      <c r="L567" s="13">
        <f t="shared" ref="L567:O567" si="639">IFERROR(L174/L402,"-")</f>
        <v>0.69998602049750414</v>
      </c>
      <c r="M567" s="13">
        <f t="shared" si="639"/>
        <v>0.69999191035259123</v>
      </c>
      <c r="N567" s="13">
        <f t="shared" si="639"/>
        <v>0.69999244322680043</v>
      </c>
      <c r="O567" s="13">
        <f t="shared" si="639"/>
        <v>0.69999178027854747</v>
      </c>
      <c r="P567" s="13">
        <f t="shared" ref="P567:Q573" si="640">IFERROR(P174/P402,"-")</f>
        <v>0.6999930653685813</v>
      </c>
      <c r="Q567" s="13">
        <f t="shared" si="640"/>
        <v>0.69999127884726242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0.86662686700817415</v>
      </c>
      <c r="G568" s="13">
        <f t="shared" si="638"/>
        <v>0.86625982309930638</v>
      </c>
      <c r="H568" s="13">
        <f t="shared" si="638"/>
        <v>0.86691351489486257</v>
      </c>
      <c r="I568" s="13">
        <f t="shared" si="638"/>
        <v>0.86685687034551684</v>
      </c>
      <c r="J568" s="13">
        <f t="shared" si="638"/>
        <v>0.86703820267777865</v>
      </c>
      <c r="K568" s="13">
        <f t="shared" si="638"/>
        <v>0.86703914428929552</v>
      </c>
      <c r="L568" s="13">
        <f t="shared" ref="L568:O568" si="641">IFERROR(L175/L403,"-")</f>
        <v>0.86703921279300744</v>
      </c>
      <c r="M568" s="13">
        <f t="shared" si="641"/>
        <v>0.86703863701012829</v>
      </c>
      <c r="N568" s="13">
        <f t="shared" si="641"/>
        <v>0.86703920324250328</v>
      </c>
      <c r="O568" s="13">
        <f t="shared" si="641"/>
        <v>0.86703859891639845</v>
      </c>
      <c r="P568" s="13">
        <f t="shared" si="640"/>
        <v>0.8670390629671475</v>
      </c>
      <c r="Q568" s="13">
        <f t="shared" si="640"/>
        <v>0.86703840262643084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0.89390869821372121</v>
      </c>
      <c r="G569" s="13">
        <f t="shared" si="638"/>
        <v>0.89414976449765071</v>
      </c>
      <c r="H569" s="13">
        <f t="shared" si="638"/>
        <v>0.89409344180109385</v>
      </c>
      <c r="I569" s="13">
        <f t="shared" si="638"/>
        <v>0.89405341950561512</v>
      </c>
      <c r="J569" s="13">
        <f t="shared" si="638"/>
        <v>0.89424010668910769</v>
      </c>
      <c r="K569" s="13">
        <f t="shared" si="638"/>
        <v>0.89426711395017244</v>
      </c>
      <c r="L569" s="13">
        <f t="shared" ref="L569:O569" si="642">IFERROR(L176/L404,"-")</f>
        <v>0.89426949819145474</v>
      </c>
      <c r="M569" s="13">
        <f t="shared" si="642"/>
        <v>0.89426900062469228</v>
      </c>
      <c r="N569" s="13">
        <f t="shared" si="642"/>
        <v>0.89426948134381368</v>
      </c>
      <c r="O569" s="13">
        <f t="shared" si="642"/>
        <v>0.89426919293379226</v>
      </c>
      <c r="P569" s="13">
        <f t="shared" si="640"/>
        <v>0.89426926213051006</v>
      </c>
      <c r="Q569" s="13">
        <f t="shared" si="640"/>
        <v>0.89426911469361881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0.903508004200413</v>
      </c>
      <c r="G570" s="13">
        <f t="shared" si="638"/>
        <v>0.90331185841884098</v>
      </c>
      <c r="H570" s="13">
        <f t="shared" si="638"/>
        <v>0.90370601869574063</v>
      </c>
      <c r="I570" s="13">
        <f t="shared" si="638"/>
        <v>0.90426329627759805</v>
      </c>
      <c r="J570" s="13">
        <f t="shared" si="638"/>
        <v>0.90426757834048344</v>
      </c>
      <c r="K570" s="13">
        <f t="shared" si="638"/>
        <v>0.90426914673863112</v>
      </c>
      <c r="L570" s="13">
        <f t="shared" ref="L570:O570" si="643">IFERROR(L177/L405,"-")</f>
        <v>0.90426905303118654</v>
      </c>
      <c r="M570" s="13">
        <f t="shared" si="643"/>
        <v>0.90426641472557079</v>
      </c>
      <c r="N570" s="13">
        <f t="shared" si="643"/>
        <v>0.90426861737375075</v>
      </c>
      <c r="O570" s="13">
        <f t="shared" si="643"/>
        <v>0.90426615776928443</v>
      </c>
      <c r="P570" s="13">
        <f t="shared" si="640"/>
        <v>0.90426812737663176</v>
      </c>
      <c r="Q570" s="13">
        <f t="shared" si="640"/>
        <v>0.90426612271728091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0.9035083808923714</v>
      </c>
      <c r="G571" s="13">
        <f t="shared" si="638"/>
        <v>0.90331210723945843</v>
      </c>
      <c r="H571" s="13">
        <f t="shared" si="638"/>
        <v>0.90370619111931427</v>
      </c>
      <c r="I571" s="13">
        <f t="shared" si="638"/>
        <v>0.90425397733031365</v>
      </c>
      <c r="J571" s="13">
        <f t="shared" si="638"/>
        <v>0.90425925488126735</v>
      </c>
      <c r="K571" s="13">
        <f t="shared" si="638"/>
        <v>0.90426533253575003</v>
      </c>
      <c r="L571" s="13">
        <f t="shared" ref="L571:O571" si="644">IFERROR(L178/L406,"-")</f>
        <v>0.90426362786623826</v>
      </c>
      <c r="M571" s="13">
        <f t="shared" si="644"/>
        <v>0.90424810110263343</v>
      </c>
      <c r="N571" s="13">
        <f t="shared" si="644"/>
        <v>0.90425874276819174</v>
      </c>
      <c r="O571" s="13">
        <f t="shared" si="644"/>
        <v>0.9042451164113543</v>
      </c>
      <c r="P571" s="13">
        <f t="shared" si="640"/>
        <v>0.90425414689193095</v>
      </c>
      <c r="Q571" s="13">
        <f t="shared" si="640"/>
        <v>0.90424886910326607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0.90350824107268479</v>
      </c>
      <c r="G572" s="13">
        <f t="shared" si="638"/>
        <v>0.90331192770832514</v>
      </c>
      <c r="H572" s="13">
        <f t="shared" si="638"/>
        <v>0.90370593060527082</v>
      </c>
      <c r="I572" s="13">
        <f t="shared" si="638"/>
        <v>0.90425712944667813</v>
      </c>
      <c r="J572" s="13">
        <f t="shared" si="638"/>
        <v>0.9042630246276071</v>
      </c>
      <c r="K572" s="13">
        <f t="shared" si="638"/>
        <v>0.90426741822777734</v>
      </c>
      <c r="L572" s="13">
        <f t="shared" ref="L572:O572" si="645">IFERROR(L179/L407,"-")</f>
        <v>0.90426436051057812</v>
      </c>
      <c r="M572" s="13">
        <f t="shared" si="645"/>
        <v>0.9042513849543391</v>
      </c>
      <c r="N572" s="13">
        <f t="shared" si="645"/>
        <v>0.90426164148849408</v>
      </c>
      <c r="O572" s="13">
        <f t="shared" si="645"/>
        <v>0.90424524654964711</v>
      </c>
      <c r="P572" s="13">
        <f t="shared" si="640"/>
        <v>0.90425413848858116</v>
      </c>
      <c r="Q572" s="13">
        <f t="shared" si="640"/>
        <v>0.90424889784180251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0.90351085483350391</v>
      </c>
      <c r="G573" s="13">
        <f t="shared" si="638"/>
        <v>0.90331544165135147</v>
      </c>
      <c r="H573" s="13">
        <f t="shared" si="638"/>
        <v>0.90370793873758559</v>
      </c>
      <c r="I573" s="13">
        <f t="shared" si="638"/>
        <v>0.90425978040986965</v>
      </c>
      <c r="J573" s="13">
        <f t="shared" si="638"/>
        <v>0.9042656638862514</v>
      </c>
      <c r="K573" s="13">
        <f t="shared" si="638"/>
        <v>0.90426820778830952</v>
      </c>
      <c r="L573" s="13">
        <f t="shared" ref="L573:O573" si="646">IFERROR(L180/L408,"-")</f>
        <v>0.90426587371312794</v>
      </c>
      <c r="M573" s="13">
        <f t="shared" si="646"/>
        <v>0.90425616245303309</v>
      </c>
      <c r="N573" s="13">
        <f t="shared" si="646"/>
        <v>0.90426399034722238</v>
      </c>
      <c r="O573" s="13">
        <f t="shared" si="646"/>
        <v>0.90425143695038734</v>
      </c>
      <c r="P573" s="13">
        <f t="shared" si="640"/>
        <v>0.90425819805613039</v>
      </c>
      <c r="Q573" s="13">
        <f t="shared" si="640"/>
        <v>0.90425415552518884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0.59933734209553979</v>
      </c>
      <c r="G575" s="4">
        <f t="shared" ref="G575:K575" si="647">IFERROR(G212/G442,"-")</f>
        <v>0.5876660427680217</v>
      </c>
      <c r="H575" s="4">
        <f t="shared" si="647"/>
        <v>0.58691560819203814</v>
      </c>
      <c r="I575" s="4">
        <f t="shared" si="647"/>
        <v>0.38083293048419875</v>
      </c>
      <c r="J575" s="4">
        <f t="shared" si="647"/>
        <v>0.38083293048419908</v>
      </c>
      <c r="K575" s="4">
        <f t="shared" si="647"/>
        <v>0.38083293048419886</v>
      </c>
      <c r="L575" s="4">
        <f t="shared" ref="L575:O575" si="648">IFERROR(L212/L442,"-")</f>
        <v>0.38083293048419914</v>
      </c>
      <c r="M575" s="4">
        <f t="shared" si="648"/>
        <v>0.38083293048419942</v>
      </c>
      <c r="N575" s="4">
        <f t="shared" si="648"/>
        <v>0.38083293048419914</v>
      </c>
      <c r="O575" s="4">
        <f t="shared" si="648"/>
        <v>0.38083293048419903</v>
      </c>
      <c r="P575" s="4">
        <f>IFERROR(P212/P442,"-")</f>
        <v>0.38083293048419931</v>
      </c>
      <c r="Q575" s="4">
        <f>IFERROR(Q212/Q442,"-")</f>
        <v>0.38083293048419925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0.85445501111132549</v>
      </c>
      <c r="G577" s="4">
        <f t="shared" ref="G577:K577" si="651">IFERROR(G220/G450,"-")</f>
        <v>0.85445501111132494</v>
      </c>
      <c r="H577" s="4">
        <f t="shared" si="651"/>
        <v>0.85445501111132516</v>
      </c>
      <c r="I577" s="4">
        <f t="shared" si="651"/>
        <v>0.85445501111132449</v>
      </c>
      <c r="J577" s="4">
        <f t="shared" si="651"/>
        <v>0.8544550111113256</v>
      </c>
      <c r="K577" s="4">
        <f t="shared" si="651"/>
        <v>0.85445501111132494</v>
      </c>
      <c r="L577" s="4">
        <f t="shared" ref="L577:O577" si="652">IFERROR(L220/L450,"-")</f>
        <v>0.85445501111132471</v>
      </c>
      <c r="M577" s="4">
        <f t="shared" si="652"/>
        <v>0.85445501111132549</v>
      </c>
      <c r="N577" s="4">
        <f t="shared" si="652"/>
        <v>0.85445501111132527</v>
      </c>
      <c r="O577" s="4">
        <f t="shared" si="652"/>
        <v>0.85445501111132516</v>
      </c>
      <c r="P577" s="4">
        <f>IFERROR(P220/P450,"-")</f>
        <v>0.85445501111132449</v>
      </c>
      <c r="Q577" s="4">
        <f>IFERROR(Q220/Q450,"-")</f>
        <v>0.85445501111132394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0.6999999999999994</v>
      </c>
      <c r="G578" s="4">
        <f t="shared" ref="G578:K578" si="653">IFERROR(G226/G456,"-")</f>
        <v>0.69999999999999962</v>
      </c>
      <c r="H578" s="4">
        <f t="shared" si="653"/>
        <v>0.69999999999999962</v>
      </c>
      <c r="I578" s="4">
        <f t="shared" si="653"/>
        <v>0.70000000000000018</v>
      </c>
      <c r="J578" s="4">
        <f t="shared" si="653"/>
        <v>0.7000000000000004</v>
      </c>
      <c r="K578" s="4">
        <f t="shared" si="653"/>
        <v>0.70000000000000018</v>
      </c>
      <c r="L578" s="4">
        <f t="shared" ref="L578:O578" si="654">IFERROR(L226/L456,"-")</f>
        <v>0.70000000000000084</v>
      </c>
      <c r="M578" s="4">
        <f t="shared" si="654"/>
        <v>0.70000000000000018</v>
      </c>
      <c r="N578" s="4">
        <f t="shared" si="654"/>
        <v>0.69999999999999962</v>
      </c>
      <c r="O578" s="4">
        <f t="shared" si="654"/>
        <v>0.69999999999999907</v>
      </c>
      <c r="P578" s="4">
        <f>IFERROR(P226/P456,"-")</f>
        <v>0.70000000000000073</v>
      </c>
      <c r="Q578" s="4">
        <f>IFERROR(Q226/Q456,"-")</f>
        <v>0.7000000000000004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0.49999999999999983</v>
      </c>
      <c r="J579">
        <f t="shared" si="655"/>
        <v>0.5</v>
      </c>
      <c r="K579">
        <f t="shared" si="655"/>
        <v>0.49999999999999967</v>
      </c>
      <c r="L579">
        <f t="shared" ref="L579:O579" si="656">IFERROR(L228/L458,"-")</f>
        <v>0.49999999999999989</v>
      </c>
      <c r="M579">
        <f t="shared" si="656"/>
        <v>0.50000000000000022</v>
      </c>
      <c r="N579">
        <f t="shared" si="656"/>
        <v>0.50000000000000033</v>
      </c>
      <c r="O579">
        <f t="shared" si="656"/>
        <v>0.50000000000000022</v>
      </c>
      <c r="P579">
        <f>IFERROR(P228/P458,"-")</f>
        <v>0.49999999999999983</v>
      </c>
      <c r="Q579">
        <f>IFERROR(Q228/Q458,"-")</f>
        <v>0.50000000000000056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0.85000000000000142</v>
      </c>
      <c r="L580">
        <f t="shared" ref="L580:O580" si="658">IFERROR(L230/L460,"-")</f>
        <v>0.85000000000000009</v>
      </c>
      <c r="M580">
        <f t="shared" si="658"/>
        <v>0.8500000000000002</v>
      </c>
      <c r="N580">
        <f t="shared" si="658"/>
        <v>0.84999999999999987</v>
      </c>
      <c r="O580">
        <f t="shared" si="658"/>
        <v>0.85000000000000098</v>
      </c>
      <c r="P580">
        <f>IFERROR(P230/P460,"-")</f>
        <v>0.8500000000000002</v>
      </c>
      <c r="Q580">
        <f>IFERROR(Q230/Q460,"-")</f>
        <v>0.85000000000000098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2.9999999999999978</v>
      </c>
      <c r="H581" s="4">
        <f t="shared" si="659"/>
        <v>3</v>
      </c>
      <c r="I581" s="4">
        <f t="shared" si="659"/>
        <v>2.9999999999999991</v>
      </c>
      <c r="J581" s="4">
        <f t="shared" si="659"/>
        <v>3.0000000000000031</v>
      </c>
      <c r="K581" s="4">
        <f t="shared" si="659"/>
        <v>2.9999999999999978</v>
      </c>
      <c r="L581" s="4">
        <f t="shared" ref="L581:O581" si="660">IFERROR(L232/L462,"-")</f>
        <v>3.0000000000000027</v>
      </c>
      <c r="M581" s="4">
        <f t="shared" si="660"/>
        <v>3</v>
      </c>
      <c r="N581" s="4">
        <f t="shared" si="660"/>
        <v>3.0000000000000013</v>
      </c>
      <c r="O581" s="4">
        <f t="shared" si="660"/>
        <v>2.9999999999999991</v>
      </c>
      <c r="P581" s="4">
        <f>IFERROR(P232/P462,"-")</f>
        <v>3.0000000000000013</v>
      </c>
      <c r="Q581" s="4">
        <f>IFERROR(Q232/Q462,"-")</f>
        <v>2.9999999999999982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0.73033999822489915</v>
      </c>
      <c r="G582" s="3">
        <f>[1]Other_transformation!C$5</f>
        <v>0.63726074419207956</v>
      </c>
      <c r="H582" s="3">
        <f>[1]Other_transformation!D$5</f>
        <v>0.47845287240579176</v>
      </c>
      <c r="I582" s="3">
        <f>[1]Other_transformation!E$5</f>
        <v>1.8892067727601923E-4</v>
      </c>
      <c r="J582" s="3">
        <f>[1]Other_transformation!F$5</f>
        <v>4.3087015011098676E-4</v>
      </c>
      <c r="K582" s="3">
        <f>[1]Other_transformation!G$5</f>
        <v>3.7852134038903222E-4</v>
      </c>
      <c r="L582" s="3">
        <f>[1]Other_transformation!H$5</f>
        <v>3.0536292450279896E-4</v>
      </c>
      <c r="M582" s="3">
        <f>[1]Other_transformation!I$5</f>
        <v>3.3816778956318343</v>
      </c>
      <c r="N582" s="3">
        <f>[1]Other_transformation!J$5</f>
        <v>3.8796419038139103</v>
      </c>
      <c r="O582" s="3">
        <f>[1]Other_transformation!K$5</f>
        <v>3.3818071092079993</v>
      </c>
      <c r="P582" s="3">
        <f>[1]Other_transformation!L$5</f>
        <v>3.8793120330921815</v>
      </c>
      <c r="Q582" s="3">
        <f>[1]Other_transformation!M$5</f>
        <v>3.9510588114742484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0.73033999822489915</v>
      </c>
      <c r="G583" s="1">
        <f t="shared" ref="G583:K583" si="661">G582</f>
        <v>0.63726074419207956</v>
      </c>
      <c r="H583" s="1">
        <f t="shared" si="661"/>
        <v>0.47845287240579176</v>
      </c>
      <c r="I583" s="1">
        <f t="shared" si="661"/>
        <v>1.8892067727601923E-4</v>
      </c>
      <c r="J583" s="1">
        <f t="shared" si="661"/>
        <v>4.3087015011098676E-4</v>
      </c>
      <c r="K583" s="1">
        <f t="shared" si="661"/>
        <v>3.7852134038903222E-4</v>
      </c>
      <c r="L583" s="1">
        <f t="shared" ref="L583:O583" si="662">L582</f>
        <v>3.0536292450279896E-4</v>
      </c>
      <c r="M583" s="1">
        <f t="shared" si="662"/>
        <v>3.3816778956318343</v>
      </c>
      <c r="N583" s="1">
        <f t="shared" si="662"/>
        <v>3.8796419038139103</v>
      </c>
      <c r="O583" s="1">
        <f t="shared" si="662"/>
        <v>3.3818071092079993</v>
      </c>
      <c r="P583" s="1">
        <f>P582</f>
        <v>3.8793120330921815</v>
      </c>
      <c r="Q583" s="1">
        <f>Q582</f>
        <v>3.9510588114742484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0.73033999822489915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0.63726074419207956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0.47845287240579176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1.8892067727601923E-4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4.3087015011098676E-4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2.7587319195764655E-4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1.2010900872012592E-4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5.9682085642305133E-5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6.5319580687862571E-5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1.8239616087443344E-4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7.1246419395453752E-5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3.2071111838921472E-4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1.0264814843138566E-4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1.8525391578267305E-4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3.3816182135461919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3.8795765842332224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3.3816247130471249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3.8792407866727863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3.950738100355859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0.28483259930771027</v>
      </c>
      <c r="G586" s="3">
        <f t="shared" ref="G586:O586" si="663">G587</f>
        <v>0.24853169023491037</v>
      </c>
      <c r="H586" s="3">
        <f t="shared" si="663"/>
        <v>0.18659662023825865</v>
      </c>
      <c r="I586" s="3">
        <f t="shared" si="663"/>
        <v>7.3679064137647393E-5</v>
      </c>
      <c r="J586" s="3">
        <f t="shared" si="663"/>
        <v>1.6803935854328489E-4</v>
      </c>
      <c r="K586" s="3">
        <f t="shared" si="663"/>
        <v>1.4762332275172223E-4</v>
      </c>
      <c r="L586" s="3">
        <f t="shared" si="663"/>
        <v>1.1909154055609141E-4</v>
      </c>
      <c r="M586" s="3">
        <f t="shared" si="663"/>
        <v>1.3188543792964134</v>
      </c>
      <c r="N586" s="3">
        <f t="shared" si="663"/>
        <v>1.5130603424874234</v>
      </c>
      <c r="O586" s="3">
        <f t="shared" si="663"/>
        <v>1.318904772591118</v>
      </c>
      <c r="P586" s="3">
        <f>P587</f>
        <v>1.5129316929059495</v>
      </c>
      <c r="Q586" s="3">
        <f>Q587</f>
        <v>1.5409129364749543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0.28483259930771027</v>
      </c>
      <c r="G587" s="1">
        <f t="shared" ref="G587:K587" si="664">SUM(G588:G589)</f>
        <v>0.24853169023491037</v>
      </c>
      <c r="H587" s="1">
        <f t="shared" si="664"/>
        <v>0.18659662023825865</v>
      </c>
      <c r="I587" s="1">
        <f t="shared" si="664"/>
        <v>7.3679064137647393E-5</v>
      </c>
      <c r="J587" s="1">
        <f t="shared" si="664"/>
        <v>1.6803935854328489E-4</v>
      </c>
      <c r="K587" s="1">
        <f t="shared" si="664"/>
        <v>1.4762332275172223E-4</v>
      </c>
      <c r="L587" s="1">
        <f t="shared" ref="L587:O587" si="665">SUM(L588:L589)</f>
        <v>1.1909154055609141E-4</v>
      </c>
      <c r="M587" s="1">
        <f t="shared" si="665"/>
        <v>1.3188543792964134</v>
      </c>
      <c r="N587" s="1">
        <f t="shared" si="665"/>
        <v>1.5130603424874234</v>
      </c>
      <c r="O587" s="1">
        <f t="shared" si="665"/>
        <v>1.318904772591118</v>
      </c>
      <c r="P587" s="1">
        <f>SUM(P588:P589)</f>
        <v>1.5129316929059495</v>
      </c>
      <c r="Q587" s="1">
        <f>SUM(Q588:Q589)</f>
        <v>1.5409129364749543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0.28483259930771027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0.24853169023491037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0.18659662023825865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7.3679064137647393E-5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1.6803935854328489E-4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1.0759054486348189E-4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4.6842513400849031E-5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2.3276013400498961E-5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2.5474636468266366E-5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7.1134502741028983E-5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2.7786103564226901E-5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1.2507733617179352E-4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4.0032777888240339E-5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7.2249027155242389E-5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1.3188311032830129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1.5130348678509551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1.3188336380883769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1.5129039068023853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1.5407878591387825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2.1318624548184775</v>
      </c>
      <c r="G590" s="3">
        <f t="shared" ref="G590:K590" si="666">G591+G594</f>
        <v>1.8601641122966786</v>
      </c>
      <c r="H590" s="3">
        <f t="shared" si="666"/>
        <v>1.3966039345525052</v>
      </c>
      <c r="I590" s="3">
        <f t="shared" si="666"/>
        <v>5.5145945696869945E-4</v>
      </c>
      <c r="J590" s="3">
        <f t="shared" si="666"/>
        <v>1.2577099681739712E-3</v>
      </c>
      <c r="K590" s="3">
        <f t="shared" si="666"/>
        <v>1.1110186894378535E-3</v>
      </c>
      <c r="L590" s="3">
        <f t="shared" ref="L590:O590" si="667">L591+L594</f>
        <v>9.0239021703529478E-4</v>
      </c>
      <c r="M590" s="3">
        <f t="shared" si="667"/>
        <v>10.072565605213427</v>
      </c>
      <c r="N590" s="3">
        <f t="shared" si="667"/>
        <v>11.555786636607829</v>
      </c>
      <c r="O590" s="3">
        <f t="shared" si="667"/>
        <v>10.072943166826818</v>
      </c>
      <c r="P590" s="3">
        <f>P591+P594</f>
        <v>11.554803740030724</v>
      </c>
      <c r="Q590" s="3">
        <f>Q591+Q594</f>
        <v>11.768491783243096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2.081103824941847</v>
      </c>
      <c r="G591" s="1">
        <f t="shared" ref="G591:K591" si="668">SUM(G592:G593)</f>
        <v>1.815874490575329</v>
      </c>
      <c r="H591" s="1">
        <f t="shared" si="668"/>
        <v>1.3633514599203027</v>
      </c>
      <c r="I591" s="1">
        <f t="shared" si="668"/>
        <v>5.3832946989801616E-4</v>
      </c>
      <c r="J591" s="1">
        <f t="shared" si="668"/>
        <v>1.2277644927412576E-3</v>
      </c>
      <c r="K591" s="1">
        <f t="shared" si="668"/>
        <v>1.0785965594385461E-3</v>
      </c>
      <c r="L591" s="1">
        <f t="shared" ref="L591:O591" si="669">SUM(L592:L593)</f>
        <v>8.7013165337072526E-4</v>
      </c>
      <c r="M591" s="1">
        <f t="shared" si="669"/>
        <v>9.6360911636029059</v>
      </c>
      <c r="N591" s="1">
        <f t="shared" si="669"/>
        <v>11.055039604917726</v>
      </c>
      <c r="O591" s="1">
        <f t="shared" si="669"/>
        <v>9.6364593576881976</v>
      </c>
      <c r="P591" s="1">
        <f>SUM(P592:P593)</f>
        <v>11.054099638296167</v>
      </c>
      <c r="Q591" s="1">
        <f>SUM(Q592:Q593)</f>
        <v>11.258542083295865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2.081103824941847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1.815874490575329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1.3633514599203027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5.3832946989801616E-4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1.2277644927412576E-3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7.8610066048331309E-4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3.4225062034799834E-4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1.7006410303774827E-4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1.8612814517006431E-4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5.197378604116982E-4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2.0301667206734531E-4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9.1386633185006614E-4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2.924958989552331E-4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5.2788103302272692E-4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9.6359210994998676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11.054853476772555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9.635939619827786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11.0538966216241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11.257628216964015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5.0758629876630462E-2</v>
      </c>
      <c r="G594" s="1">
        <f t="shared" ref="G594:K594" si="670">SUM(G595:G596)</f>
        <v>4.4289621721349516E-2</v>
      </c>
      <c r="H594" s="1">
        <f t="shared" si="670"/>
        <v>3.3252474632202537E-2</v>
      </c>
      <c r="I594" s="1">
        <f t="shared" si="670"/>
        <v>1.312998707068334E-5</v>
      </c>
      <c r="J594" s="1">
        <f t="shared" si="670"/>
        <v>2.9945475432713572E-5</v>
      </c>
      <c r="K594" s="1">
        <f t="shared" si="670"/>
        <v>3.2422129999307403E-5</v>
      </c>
      <c r="L594" s="1">
        <f t="shared" ref="L594:O594" si="671">SUM(L595:L596)</f>
        <v>3.2258563664569462E-5</v>
      </c>
      <c r="M594" s="1">
        <f t="shared" si="671"/>
        <v>0.43647444161052118</v>
      </c>
      <c r="N594" s="1">
        <f t="shared" si="671"/>
        <v>0.50074703169010326</v>
      </c>
      <c r="O594" s="1">
        <f t="shared" si="671"/>
        <v>0.43648380913862062</v>
      </c>
      <c r="P594" s="1">
        <f>SUM(P595:P596)</f>
        <v>0.50070410173455693</v>
      </c>
      <c r="Q594" s="1">
        <f>SUM(Q595:Q596)</f>
        <v>0.50994969994723083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5.0758629876630462E-2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4.4289621721349516E-2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3.3252474632202537E-2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1.312998707068334E-5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2.9945475432713572E-5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1.9173186841056421E-5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8.3475761060487356E-6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4.1479049521402059E-6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4.5397108578064463E-6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1.2676533180773131E-5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4.9516261479840323E-6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2.2289422728050406E-5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1.324894315825098E-5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2.3910987558520725E-5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0.43647029370556906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0.50074249197924547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0.43647113260543985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0.50069915010840893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0.50992741052450274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0.47619047619047666</v>
      </c>
      <c r="G598" s="4">
        <f t="shared" ref="G598:K599" si="672">IFERROR(SUM(G584,G588)/SUM(G592,G595),"-")</f>
        <v>0.47619047619047628</v>
      </c>
      <c r="H598" s="4">
        <f t="shared" si="672"/>
        <v>0.47619047619047644</v>
      </c>
      <c r="I598" s="4">
        <f t="shared" si="672"/>
        <v>0.47619047619047666</v>
      </c>
      <c r="J598" s="4">
        <f t="shared" si="672"/>
        <v>0.47619047619047589</v>
      </c>
      <c r="K598" s="4">
        <f t="shared" si="672"/>
        <v>0.47619047619047628</v>
      </c>
      <c r="L598" s="4">
        <f t="shared" ref="L598:O598" si="673">IFERROR(SUM(L584,L588)/SUM(L592,L595),"-")</f>
        <v>0.47619047619047666</v>
      </c>
      <c r="M598" s="4">
        <f t="shared" si="673"/>
        <v>0.4761904761904765</v>
      </c>
      <c r="N598" s="4">
        <f t="shared" si="673"/>
        <v>0.47619047619047616</v>
      </c>
      <c r="O598" s="4">
        <f t="shared" si="673"/>
        <v>0.47619047619047589</v>
      </c>
      <c r="P598" s="4">
        <f>IFERROR(SUM(P584,P588)/SUM(P592,P595),"-")</f>
        <v>0.47619047619047633</v>
      </c>
      <c r="Q598" s="4">
        <f>IFERROR(SUM(Q584,Q588)/SUM(Q592,Q595),"-")</f>
        <v>0.47619047619047655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>
        <f t="shared" si="672"/>
        <v>0.46666666666666695</v>
      </c>
      <c r="L599" s="4">
        <f t="shared" ref="L599:O599" si="674">IFERROR(SUM(L585,L589)/SUM(L593,L596),"-")</f>
        <v>0.46666666666666645</v>
      </c>
      <c r="M599" s="4">
        <f t="shared" si="674"/>
        <v>0.46666666666666679</v>
      </c>
      <c r="N599" s="4">
        <f t="shared" si="674"/>
        <v>0.46666666666666701</v>
      </c>
      <c r="O599" s="4">
        <f t="shared" si="674"/>
        <v>0.46666666666666634</v>
      </c>
      <c r="P599" s="4">
        <f>IFERROR(SUM(P585,P589)/SUM(P593,P596),"-")</f>
        <v>0.46666666666666679</v>
      </c>
      <c r="Q599" s="4">
        <f>IFERROR(SUM(Q585,Q589)/SUM(Q593,Q596),"-")</f>
        <v>0.46666666666666662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0.18485518843016466</v>
      </c>
      <c r="G600" s="1">
        <f>[1]Other_transformation!C$12</f>
        <v>5.7417087148566645E-5</v>
      </c>
      <c r="H600" s="1">
        <f>[1]Other_transformation!D$12</f>
        <v>0.18483105447053944</v>
      </c>
      <c r="I600" s="1">
        <f>[1]Other_transformation!E$12</f>
        <v>6.6364504001009943E-5</v>
      </c>
      <c r="J600" s="1">
        <f>[1]Other_transformation!F$12</f>
        <v>9.2743184275100092E-5</v>
      </c>
      <c r="K600" s="1">
        <f>[1]Other_transformation!G$12</f>
        <v>1.6719316650941105E-4</v>
      </c>
      <c r="L600" s="1">
        <f>[1]Other_transformation!H$12</f>
        <v>1.095487580151106E-4</v>
      </c>
      <c r="M600" s="1">
        <f>[1]Other_transformation!I$12</f>
        <v>1.1398472033002082E-4</v>
      </c>
      <c r="N600" s="1">
        <f>[1]Other_transformation!J$12</f>
        <v>1.4182621419028718E-4</v>
      </c>
      <c r="O600" s="1">
        <f>[1]Other_transformation!K$12</f>
        <v>3.7205615212362284E-4</v>
      </c>
      <c r="P600" s="1">
        <f>[1]Other_transformation!L$12</f>
        <v>1.6266055268357934E-4</v>
      </c>
      <c r="Q600" s="1">
        <f>[1]Other_transformation!M$12</f>
        <v>8.3906100572741994E-4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0.18485518843016466</v>
      </c>
      <c r="G601" s="1">
        <f t="shared" ref="G601:K601" si="675">SUM(G602:G603)</f>
        <v>5.7417087148566645E-5</v>
      </c>
      <c r="H601" s="1">
        <f t="shared" si="675"/>
        <v>0.18483105447053944</v>
      </c>
      <c r="I601" s="1">
        <f t="shared" si="675"/>
        <v>6.6364504001009943E-5</v>
      </c>
      <c r="J601" s="1">
        <f t="shared" si="675"/>
        <v>9.2743184275100092E-5</v>
      </c>
      <c r="K601" s="1">
        <f t="shared" si="675"/>
        <v>1.6719316650941105E-4</v>
      </c>
      <c r="L601" s="1">
        <f t="shared" ref="L601:O601" si="676">SUM(L602:L603)</f>
        <v>1.095487580151106E-4</v>
      </c>
      <c r="M601" s="1">
        <f t="shared" si="676"/>
        <v>1.1398472033002082E-4</v>
      </c>
      <c r="N601" s="1">
        <f t="shared" si="676"/>
        <v>1.4182621419028718E-4</v>
      </c>
      <c r="O601" s="1">
        <f t="shared" si="676"/>
        <v>3.7205615212362284E-4</v>
      </c>
      <c r="P601" s="1">
        <f>SUM(P602:P603)</f>
        <v>1.6266055268357934E-4</v>
      </c>
      <c r="Q601" s="1">
        <f>SUM(Q602:Q603)</f>
        <v>8.3906100572741994E-4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0.18485518843016466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5.7417087148566645E-5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0.18483105447053944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6.6364504001009943E-5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9.2743184275100092E-5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9.8874675975948694E-5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5.6611162702089178E-5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5.2748273188031134E-5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6.3664047798950039E-5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1.6112199527961504E-4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7.2416616876540415E-5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3.3730268234213645E-4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6.8318490533462352E-5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5.2937595313021425E-5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6.1236447141989689E-5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7.8162166391337139E-5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2.109341568440078E-4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9.0243935807038925E-5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5.0175832338528344E-4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0.68950985284451349</v>
      </c>
      <c r="G604" s="3">
        <f t="shared" ref="G604:K604" si="678">G605+G608</f>
        <v>2.1416573506415369E-4</v>
      </c>
      <c r="H604" s="3">
        <f t="shared" si="678"/>
        <v>0.68941983317511191</v>
      </c>
      <c r="I604" s="3">
        <f t="shared" si="678"/>
        <v>2.4753959992376698E-4</v>
      </c>
      <c r="J604" s="3">
        <f t="shared" si="678"/>
        <v>3.4593207734612329E-4</v>
      </c>
      <c r="K604" s="3">
        <f t="shared" si="678"/>
        <v>6.5505701672549568E-4</v>
      </c>
      <c r="L604" s="3">
        <f t="shared" ref="L604:O604" si="679">L605+L608</f>
        <v>4.329681612403525E-4</v>
      </c>
      <c r="M604" s="3">
        <f t="shared" si="679"/>
        <v>4.533317725162927E-4</v>
      </c>
      <c r="N604" s="3">
        <f t="shared" si="679"/>
        <v>5.6496637546978598E-4</v>
      </c>
      <c r="O604" s="3">
        <f t="shared" si="679"/>
        <v>1.4847991595693562E-3</v>
      </c>
      <c r="P604" s="3">
        <f>P605+P608</f>
        <v>6.4823607198098915E-4</v>
      </c>
      <c r="Q604" s="3">
        <f>Q605+Q608</f>
        <v>3.3605063801205068E-3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0.38634734381904351</v>
      </c>
      <c r="G605" s="1">
        <f t="shared" ref="G605:K605" si="680">SUM(G606:G607)</f>
        <v>1.200017121405043E-4</v>
      </c>
      <c r="H605" s="1">
        <f t="shared" si="680"/>
        <v>0.38629690384342724</v>
      </c>
      <c r="I605" s="1">
        <f t="shared" si="680"/>
        <v>1.3870181336211074E-4</v>
      </c>
      <c r="J605" s="1">
        <f t="shared" si="680"/>
        <v>1.9383325513495908E-4</v>
      </c>
      <c r="K605" s="1">
        <f t="shared" si="680"/>
        <v>3.4943371800466886E-4</v>
      </c>
      <c r="L605" s="1">
        <f t="shared" ref="L605:O605" si="681">SUM(L606:L607)</f>
        <v>2.2895690425158124E-4</v>
      </c>
      <c r="M605" s="1">
        <f t="shared" si="681"/>
        <v>2.382280654897434E-4</v>
      </c>
      <c r="N605" s="1">
        <f t="shared" si="681"/>
        <v>2.9641678765770011E-4</v>
      </c>
      <c r="O605" s="1">
        <f t="shared" si="681"/>
        <v>7.7759735793837153E-4</v>
      </c>
      <c r="P605" s="1">
        <f>SUM(P606:P607)</f>
        <v>3.3996055510868107E-4</v>
      </c>
      <c r="Q605" s="1">
        <f>SUM(Q606:Q607)</f>
        <v>1.7536375019703071E-3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0.38634734381904351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1.200017121405043E-4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0.38629690384342724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1.3870181336211074E-4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1.9383325513495908E-4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2.0664807278973261E-4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1.1831733004736643E-4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1.1024389096298498E-4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1.3305785989980556E-4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3.3674497013439517E-4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1.5135072927196966E-4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7.0496260609506547E-4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1.4278564521493623E-4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1.1063957420421481E-4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1.2798417452675843E-4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1.6335892775789452E-4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4.4085238780397631E-4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1.8860982583671139E-4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1.0486748958752415E-3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0.30316250902546998</v>
      </c>
      <c r="G608" s="1">
        <f t="shared" ref="G608:K608" si="682">SUM(G609:G610)</f>
        <v>9.4164022923649376E-5</v>
      </c>
      <c r="H608" s="1">
        <f t="shared" si="682"/>
        <v>0.30312292933168467</v>
      </c>
      <c r="I608" s="1">
        <f t="shared" si="682"/>
        <v>1.0883778656165624E-4</v>
      </c>
      <c r="J608" s="1">
        <f t="shared" si="682"/>
        <v>1.520988222111642E-4</v>
      </c>
      <c r="K608" s="1">
        <f t="shared" si="682"/>
        <v>3.0562329872082687E-4</v>
      </c>
      <c r="L608" s="1">
        <f t="shared" ref="L608:O608" si="683">SUM(L609:L610)</f>
        <v>2.0401125698877128E-4</v>
      </c>
      <c r="M608" s="1">
        <f t="shared" si="683"/>
        <v>2.151037070265493E-4</v>
      </c>
      <c r="N608" s="1">
        <f t="shared" si="683"/>
        <v>2.6854958781208588E-4</v>
      </c>
      <c r="O608" s="1">
        <f t="shared" si="683"/>
        <v>7.0720180163098476E-4</v>
      </c>
      <c r="P608" s="1">
        <f>SUM(P609:P610)</f>
        <v>3.0827551687230808E-4</v>
      </c>
      <c r="Q608" s="1">
        <f>SUM(Q609:Q610)</f>
        <v>1.6068688781501997E-3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0.30316250902546998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9.4164022923649376E-5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0.30312292933168467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1.0883778656165624E-4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1.520988222111642E-4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1.6215446860055587E-4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9.2842306831426318E-5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8.6507168028371033E-5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1.0440903839027793E-4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2.6424007225856838E-4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1.1876325167752623E-4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5.5317639904110393E-4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1.43468830120271E-4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1.1116895015734495E-4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1.2859653899817828E-4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1.6414054942180795E-4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4.4296172937241638E-4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1.8951226519478188E-4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1.0536924791090957E-3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0.2680965147453086</v>
      </c>
      <c r="G612">
        <f t="shared" ref="G612:K613" si="684">IFERROR(G602/SUM(G606,G609),"-")</f>
        <v>0.26809651474530816</v>
      </c>
      <c r="H612">
        <f t="shared" si="684"/>
        <v>0.26809651474530838</v>
      </c>
      <c r="I612">
        <f t="shared" si="684"/>
        <v>0.26809651474530843</v>
      </c>
      <c r="J612">
        <f t="shared" si="684"/>
        <v>0.26809651474530838</v>
      </c>
      <c r="K612">
        <f t="shared" si="684"/>
        <v>0.26809651474530838</v>
      </c>
      <c r="L612">
        <f t="shared" ref="L612:O612" si="685">IFERROR(L602/SUM(L606,L609),"-")</f>
        <v>0.26809651474530816</v>
      </c>
      <c r="M612">
        <f t="shared" si="685"/>
        <v>0.26809651474530849</v>
      </c>
      <c r="N612">
        <f t="shared" si="685"/>
        <v>0.26809651474530849</v>
      </c>
      <c r="O612">
        <f t="shared" si="685"/>
        <v>0.26809651474530855</v>
      </c>
      <c r="P612">
        <f>IFERROR(P602/SUM(P606,P609),"-")</f>
        <v>0.26809651474530816</v>
      </c>
      <c r="Q612">
        <f>IFERROR(Q602/SUM(Q606,Q609),"-")</f>
        <v>0.26809651474530821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>
        <f t="shared" si="684"/>
        <v>0.23866348448687352</v>
      </c>
      <c r="L613">
        <f t="shared" ref="L613:O613" si="686">IFERROR(L603/SUM(L607,L610),"-")</f>
        <v>0.23866348448687352</v>
      </c>
      <c r="M613">
        <f t="shared" si="686"/>
        <v>0.23866348448687361</v>
      </c>
      <c r="N613">
        <f t="shared" si="686"/>
        <v>0.23866348448687361</v>
      </c>
      <c r="O613">
        <f t="shared" si="686"/>
        <v>0.23866348448687352</v>
      </c>
      <c r="P613">
        <f>IFERROR(P603/SUM(P607,P610),"-")</f>
        <v>0.23866348448687341</v>
      </c>
      <c r="Q613">
        <f>IFERROR(Q603/SUM(Q607,Q610),"-")</f>
        <v>0.23866348448687358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6.9574157189015606</v>
      </c>
      <c r="G614" s="3">
        <f t="shared" ref="G614" si="687">G615+G616+G621</f>
        <v>9.6608414339751469</v>
      </c>
      <c r="H614" s="3">
        <f t="shared" ref="H614" si="688">H615+H616+H621</f>
        <v>10.345033941838166</v>
      </c>
      <c r="I614" s="3">
        <f t="shared" ref="I614" si="689">I615+I616+I621</f>
        <v>10.536033053193204</v>
      </c>
      <c r="J614" s="3">
        <f t="shared" ref="J614" si="690">J615+J616+J621</f>
        <v>10.523874139042148</v>
      </c>
      <c r="K614" s="3">
        <f t="shared" ref="K614" si="691">K615+K616+K621</f>
        <v>10.222276370047277</v>
      </c>
      <c r="L614" s="3">
        <f t="shared" ref="L614:O614" si="692">L615+L616+L621</f>
        <v>14.723348569033472</v>
      </c>
      <c r="M614" s="3">
        <f t="shared" si="692"/>
        <v>16.427349287265546</v>
      </c>
      <c r="N614" s="3">
        <f t="shared" si="692"/>
        <v>16.887591890632276</v>
      </c>
      <c r="O614" s="3">
        <f t="shared" si="692"/>
        <v>16.887649511900054</v>
      </c>
      <c r="P614" s="3">
        <f>P615+P616+P621</f>
        <v>16.887790900271654</v>
      </c>
      <c r="Q614" s="3">
        <f>Q615+Q616+Q621</f>
        <v>16.890533679205699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1.3280023807683101</v>
      </c>
      <c r="G615" s="1">
        <f>[1]Other_transformation!C$19</f>
        <v>3.491348962588845</v>
      </c>
      <c r="H615" s="1">
        <f>[1]Other_transformation!D$19</f>
        <v>4.3846627863341991</v>
      </c>
      <c r="I615" s="1">
        <f>[1]Other_transformation!E$19</f>
        <v>4.384766087319699</v>
      </c>
      <c r="J615" s="1">
        <f>[1]Other_transformation!F$19</f>
        <v>4.3847668725398838</v>
      </c>
      <c r="K615" s="1">
        <f>[1]Other_transformation!G$19</f>
        <v>4.3857468232707344</v>
      </c>
      <c r="L615" s="1">
        <f>[1]Other_transformation!H$19</f>
        <v>5.5041481965784946</v>
      </c>
      <c r="M615" s="1">
        <f>[1]Other_transformation!I$19</f>
        <v>6.5779673072519493</v>
      </c>
      <c r="N615" s="1">
        <f>[1]Other_transformation!J$19</f>
        <v>6.5779658876379816</v>
      </c>
      <c r="O615" s="1">
        <f>[1]Other_transformation!K$19</f>
        <v>6.5779759132461786</v>
      </c>
      <c r="P615" s="1">
        <f>[1]Other_transformation!L$19</f>
        <v>6.5779816025501177</v>
      </c>
      <c r="Q615" s="1">
        <f>[1]Other_transformation!M$19</f>
        <v>6.578900888168266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5.6294133381332507</v>
      </c>
      <c r="G616" s="1">
        <f>[1]Other_transformation!C$20</f>
        <v>6.1694450527418541</v>
      </c>
      <c r="H616" s="1">
        <f>[1]Other_transformation!D$20</f>
        <v>5.9602786169237616</v>
      </c>
      <c r="I616" s="1">
        <f>[1]Other_transformation!E$20</f>
        <v>6.1499793791706461</v>
      </c>
      <c r="J616" s="1">
        <f>[1]Other_transformation!F$20</f>
        <v>6.1378145139755285</v>
      </c>
      <c r="K616" s="1">
        <f>[1]Other_transformation!G$20</f>
        <v>5.8352293862224167</v>
      </c>
      <c r="L616" s="1">
        <f>[1]Other_transformation!H$20</f>
        <v>9.2178971595033747</v>
      </c>
      <c r="M616" s="1">
        <f>[1]Other_transformation!I$20</f>
        <v>9.8480713538024283</v>
      </c>
      <c r="N616" s="1">
        <f>[1]Other_transformation!J$20</f>
        <v>10.308317877275471</v>
      </c>
      <c r="O616" s="1">
        <f>[1]Other_transformation!K$20</f>
        <v>10.308355865202607</v>
      </c>
      <c r="P616" s="1">
        <f>[1]Other_transformation!L$20</f>
        <v>10.308491046572442</v>
      </c>
      <c r="Q616" s="1">
        <f>[1]Other_transformation!M$20</f>
        <v>10.308932663696719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5.6294133381332507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6.1694450527418541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5.9602786169237616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6.1499793791706461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6.1378145139755285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5.8346079062702705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9.2170396394980507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9.8447145676502537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10.30531728471985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10.306191938232349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10.306364419556918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10.305496726105821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5.1636599325907879E-4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7.0524837908414874E-4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2.3051868962887623E-3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2.120402765834434E-3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1.4488977826078392E-3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1.3735984367464532E-3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2.607901577508565E-3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1.0511395888686544E-4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1.5227162624046565E-4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1.0515992558870469E-3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8.801897897864297E-4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7.1502918765105588E-4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7.5302857877884385E-4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8.2803601338941142E-4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4.7418644448202111E-5</v>
      </c>
      <c r="H621" s="1">
        <f>[1]Other_transformation!D$21</f>
        <v>9.253858020459471E-5</v>
      </c>
      <c r="I621" s="1">
        <f>[1]Other_transformation!E$21</f>
        <v>1.2875867028580908E-3</v>
      </c>
      <c r="J621" s="1">
        <f>[1]Other_transformation!F$21</f>
        <v>1.2927525267359462E-3</v>
      </c>
      <c r="K621" s="1">
        <f>[1]Other_transformation!G$21</f>
        <v>1.3001605541248175E-3</v>
      </c>
      <c r="L621" s="1">
        <f>[1]Other_transformation!H$21</f>
        <v>1.3032129516026138E-3</v>
      </c>
      <c r="M621" s="1">
        <f>[1]Other_transformation!I$21</f>
        <v>1.3106262111684511E-3</v>
      </c>
      <c r="N621" s="1">
        <f>[1]Other_transformation!J$21</f>
        <v>1.3081257188264105E-3</v>
      </c>
      <c r="O621" s="1">
        <f>[1]Other_transformation!K$21</f>
        <v>1.3177334512702074E-3</v>
      </c>
      <c r="P621" s="1">
        <f>[1]Other_transformation!L$21</f>
        <v>1.3182511490932192E-3</v>
      </c>
      <c r="Q621" s="1">
        <f>[1]Other_transformation!M$21</f>
        <v>2.7001273407129111E-3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4.7418644448202111E-5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9.253858020459471E-5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1.2875867028580908E-3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1.2927525267359462E-3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9.4079640609986775E-4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7.800580693882454E-4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1.9879859531560026E-4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2.5343959514515662E-4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2.7990162071013644E-4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3.1061849344292007E-4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9.9715524688293771E-4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3.5936414802494965E-4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5.2315488221436847E-4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1.1118276158528508E-3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1.054686123681254E-3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1.0378318305600709E-3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1.0076326556502991E-3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1.7029720938299734E-3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0.11258826676266492</v>
      </c>
      <c r="G624" s="3">
        <f t="shared" ref="G624" si="693">G625+G626+G631</f>
        <v>0.12338890105483717</v>
      </c>
      <c r="H624" s="3">
        <f t="shared" ref="H624" si="694">H625+H626+H631</f>
        <v>0.11920927388168352</v>
      </c>
      <c r="I624" s="3">
        <f t="shared" ref="I624" si="695">I625+I626+I631</f>
        <v>0.12305109105152716</v>
      </c>
      <c r="J624" s="3">
        <f t="shared" ref="J624" si="696">J625+J626+J631</f>
        <v>0.12280800038057998</v>
      </c>
      <c r="K624" s="3">
        <f t="shared" ref="K624" si="697">K625+K626+K631</f>
        <v>0.11674508340562244</v>
      </c>
      <c r="L624" s="3">
        <f t="shared" ref="L624:O624" si="698">L625+L626+L631</f>
        <v>0.18439379728443478</v>
      </c>
      <c r="M624" s="3">
        <f t="shared" si="698"/>
        <v>0.19694766585751089</v>
      </c>
      <c r="N624" s="3">
        <f t="shared" si="698"/>
        <v>0.2061596560915078</v>
      </c>
      <c r="O624" s="3">
        <f t="shared" si="698"/>
        <v>0.20617749747081912</v>
      </c>
      <c r="P624" s="3">
        <f>P625+P626+P631</f>
        <v>0.20618162331234149</v>
      </c>
      <c r="Q624" s="3">
        <f>Q625+Q626+Q631</f>
        <v>0.20622085558913311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0.11258826676266492</v>
      </c>
      <c r="G626" s="1">
        <f t="shared" ref="G626:K626" si="699">SUM(G627:G630)</f>
        <v>0.12338890105483717</v>
      </c>
      <c r="H626" s="1">
        <f t="shared" si="699"/>
        <v>0.11920557233847534</v>
      </c>
      <c r="I626" s="1">
        <f t="shared" si="699"/>
        <v>0.12299958758341284</v>
      </c>
      <c r="J626" s="1">
        <f t="shared" si="699"/>
        <v>0.12275629027951054</v>
      </c>
      <c r="K626" s="1">
        <f t="shared" si="699"/>
        <v>0.11669215812540536</v>
      </c>
      <c r="L626" s="1">
        <f t="shared" ref="L626:O626" si="700">SUM(L627:L630)</f>
        <v>0.18434079278996104</v>
      </c>
      <c r="M626" s="1">
        <f t="shared" si="700"/>
        <v>0.19689429135300504</v>
      </c>
      <c r="N626" s="1">
        <f t="shared" si="700"/>
        <v>0.20610634569439684</v>
      </c>
      <c r="O626" s="1">
        <f t="shared" si="700"/>
        <v>0.2061238387646471</v>
      </c>
      <c r="P626" s="1">
        <f>SUM(P627:P630)</f>
        <v>0.20612728839113834</v>
      </c>
      <c r="Q626" s="1">
        <f>SUM(Q627:Q630)</f>
        <v>0.20610993452211637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0.11258826676266492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0.12338890105483717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0.11920557233847534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0.12299958758341284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0.12275629027951054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0.11669215812540536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0.18434079278996104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0.19689429135300504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0.20610634569439684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0.2061238387646471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0.20612728839113834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0.20610993452211637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0</v>
      </c>
      <c r="H631" s="1">
        <f t="shared" si="701"/>
        <v>3.7015432081837931E-6</v>
      </c>
      <c r="I631" s="1">
        <f t="shared" si="701"/>
        <v>5.1503468114323751E-5</v>
      </c>
      <c r="J631" s="1">
        <f t="shared" si="701"/>
        <v>5.1710101069437946E-5</v>
      </c>
      <c r="K631" s="1">
        <f t="shared" si="701"/>
        <v>5.2925280217074512E-5</v>
      </c>
      <c r="L631" s="1">
        <f t="shared" ref="L631:O631" si="702">SUM(L632:L633)</f>
        <v>5.3004494473732965E-5</v>
      </c>
      <c r="M631" s="1">
        <f t="shared" si="702"/>
        <v>5.337450450585826E-5</v>
      </c>
      <c r="N631" s="1">
        <f t="shared" si="702"/>
        <v>5.3310397110954854E-5</v>
      </c>
      <c r="O631" s="1">
        <f t="shared" si="702"/>
        <v>5.3658706172029212E-5</v>
      </c>
      <c r="P631" s="1">
        <f>SUM(P632:P633)</f>
        <v>5.4334921203157957E-5</v>
      </c>
      <c r="Q631" s="1">
        <f>SUM(Q632:Q633)</f>
        <v>1.1092106701674654E-4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3.7015432081837931E-6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5.1503468114323751E-5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5.1710101069437946E-5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3.7631856243994753E-5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3.1202322775529846E-5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7.9519438126240263E-6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1.0137583805806271E-5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1.1196064828405477E-5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1.2424739737716826E-5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3.9886209875317541E-5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1.5293423973079759E-5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2.1802171698203116E-5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4.5422560693234232E-5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4.3172813305148583E-5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4.2462641343623738E-5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4.1910181465441134E-5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7.1034857141428999E-5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5.6902373337842568E-6</v>
      </c>
      <c r="H634" s="3">
        <f t="shared" ref="H634" si="704">H635+H636+H641</f>
        <v>1.1104629624551366E-5</v>
      </c>
      <c r="I634" s="3">
        <f t="shared" ref="I634" si="705">I635+I636+I641</f>
        <v>1.545104043429709E-4</v>
      </c>
      <c r="J634" s="3">
        <f t="shared" ref="J634" si="706">J635+J636+J641</f>
        <v>1.5513030320831367E-4</v>
      </c>
      <c r="K634" s="3">
        <f t="shared" ref="K634" si="707">K635+K636+K641</f>
        <v>1.5765443585698697E-4</v>
      </c>
      <c r="L634" s="3">
        <f t="shared" ref="L634:O634" si="708">L635+L636+L641</f>
        <v>1.5780446887741264E-4</v>
      </c>
      <c r="M634" s="3">
        <f t="shared" si="708"/>
        <v>1.5900210872333819E-4</v>
      </c>
      <c r="N634" s="3">
        <f t="shared" si="708"/>
        <v>1.5869297353922847E-4</v>
      </c>
      <c r="O634" s="3">
        <f t="shared" si="708"/>
        <v>1.5985471372185112E-4</v>
      </c>
      <c r="P634" s="3">
        <f>P635+P636+P641</f>
        <v>1.5964054922676466E-4</v>
      </c>
      <c r="Q634" s="3">
        <f>Q635+Q636+Q641</f>
        <v>3.2609901943449091E-4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5.6902373337842568E-6</v>
      </c>
      <c r="H641" s="1">
        <f t="shared" ref="H641" si="716">SUM(H642:H643)</f>
        <v>1.1104629624551366E-5</v>
      </c>
      <c r="I641" s="1">
        <f t="shared" ref="I641" si="717">SUM(I642:I643)</f>
        <v>1.545104043429709E-4</v>
      </c>
      <c r="J641" s="1">
        <f t="shared" ref="J641" si="718">SUM(J642:J643)</f>
        <v>1.5513030320831367E-4</v>
      </c>
      <c r="K641" s="1">
        <f t="shared" ref="K641" si="719">SUM(K642:K643)</f>
        <v>1.5765443585698697E-4</v>
      </c>
      <c r="L641" s="1">
        <f t="shared" ref="L641:O641" si="720">SUM(L642:L643)</f>
        <v>1.5780446887741264E-4</v>
      </c>
      <c r="M641" s="1">
        <f t="shared" si="720"/>
        <v>1.5900210872333819E-4</v>
      </c>
      <c r="N641" s="1">
        <f t="shared" si="720"/>
        <v>1.5869297353922847E-4</v>
      </c>
      <c r="O641" s="1">
        <f t="shared" si="720"/>
        <v>1.5985471372185112E-4</v>
      </c>
      <c r="P641" s="1">
        <f>SUM(P642:P643)</f>
        <v>1.5964054922676466E-4</v>
      </c>
      <c r="Q641" s="1">
        <f>SUM(Q642:Q643)</f>
        <v>3.2609901943449091E-4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5.6902373337842568E-6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1.1104629624551366E-5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1.545104043429709E-4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1.5513030320831367E-4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1.1289556873198415E-4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9.3606968326589456E-5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2.3855831437872047E-5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3.0412751417418796E-5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3.3588194485216388E-5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3.7274219213150462E-5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1.1965862962595252E-4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4.4758867125002804E-5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6.4197500550823198E-5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1.3514627728546615E-4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1.2828022212180967E-4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1.2626651923663471E-4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1.223663300136142E-4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2.064403898085384E-4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13.477460942964761</v>
      </c>
      <c r="G644" s="3">
        <f t="shared" ref="G644" si="721">G645+G646+G651</f>
        <v>20.593242141717099</v>
      </c>
      <c r="H644" s="3">
        <f t="shared" ref="H644" si="722">H645+H646+H651</f>
        <v>22.788533843612552</v>
      </c>
      <c r="I644" s="3">
        <f t="shared" ref="I644" si="723">I645+I646+I651</f>
        <v>23.116619510025746</v>
      </c>
      <c r="J644" s="3">
        <f t="shared" ref="J644" si="724">J645+J646+J651</f>
        <v>23.095712112833624</v>
      </c>
      <c r="K644" s="3">
        <f t="shared" ref="K644" si="725">K645+K646+K651</f>
        <v>22.57813859685233</v>
      </c>
      <c r="L644" s="3">
        <f t="shared" ref="L644:O644" si="726">L645+L646+L651</f>
        <v>31.592990414722319</v>
      </c>
      <c r="M644" s="3">
        <f t="shared" si="726"/>
        <v>35.747161305495339</v>
      </c>
      <c r="N644" s="3">
        <f t="shared" si="726"/>
        <v>36.538583382018629</v>
      </c>
      <c r="O644" s="3">
        <f t="shared" si="726"/>
        <v>36.53890444961133</v>
      </c>
      <c r="P644" s="3">
        <f>P645+P646+P651</f>
        <v>36.539174380252668</v>
      </c>
      <c r="Q644" s="3">
        <f>Q645+Q646+Q651</f>
        <v>36.544164396996351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3.798086808997363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9.9852580330041043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12.540135568915797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12.540431009734341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12.540433255464041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12.543235914554286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15.741863842214475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18.812986498740557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18.812982438644624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18.813011111884038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18.813027383293324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18.815656540161221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9.6793741339673982</v>
      </c>
      <c r="G646" s="1">
        <f t="shared" ref="G646" si="727">SUM(G647:G650)</f>
        <v>10.60792009354299</v>
      </c>
      <c r="H646" s="1">
        <f t="shared" ref="H646" si="728">SUM(H647:H650)</f>
        <v>10.248273347613477</v>
      </c>
      <c r="I646" s="1">
        <f t="shared" ref="I646" si="729">SUM(I647:I650)</f>
        <v>10.574450258242546</v>
      </c>
      <c r="J646" s="1">
        <f t="shared" ref="J646" si="730">SUM(J647:J650)</f>
        <v>10.55353364145849</v>
      </c>
      <c r="K646" s="1">
        <f t="shared" ref="K646" si="731">SUM(K647:K650)</f>
        <v>10.033096050382589</v>
      </c>
      <c r="L646" s="1">
        <f t="shared" ref="L646:O646" si="732">SUM(L647:L650)</f>
        <v>15.849290498821096</v>
      </c>
      <c r="M646" s="1">
        <f t="shared" si="732"/>
        <v>16.932245834482547</v>
      </c>
      <c r="N646" s="1">
        <f t="shared" si="732"/>
        <v>17.7236832504428</v>
      </c>
      <c r="O646" s="1">
        <f t="shared" si="732"/>
        <v>17.723965702163177</v>
      </c>
      <c r="P646" s="1">
        <f>SUM(P647:P650)</f>
        <v>17.72421501748045</v>
      </c>
      <c r="Q646" s="1">
        <f>SUM(Q647:Q650)</f>
        <v>17.724605430190497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9.6793741339673982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10.60792009354299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10.248273347613477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10.574450258242546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10.55353364145849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10.032191537124145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15.848041300142659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16.927283505176916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17.71925697698401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17.720760881223498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17.721057450541004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17.719565513629949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7.3766570465582629E-4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1.0074976844059265E-3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3.293124137555373E-3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3.0291468083349028E-3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2.0698539751540595E-3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1.9622834810663634E-3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3.7255736821550944E-3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1.6684755378867526E-4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2.4170099403248522E-4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1.6692051680746787E-3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1.3971266504546498E-3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1.1349669645254862E-3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1.1952834583791175E-3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1.3143428783958899E-3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6.4015170005072875E-5</v>
      </c>
      <c r="H651" s="1">
        <f t="shared" ref="H651" si="734">SUM(H652:H653)</f>
        <v>1.2492708327620282E-4</v>
      </c>
      <c r="I651" s="1">
        <f t="shared" ref="I651" si="735">SUM(I652:I653)</f>
        <v>1.7382420488584235E-3</v>
      </c>
      <c r="J651" s="1">
        <f t="shared" ref="J651" si="736">SUM(J652:J653)</f>
        <v>1.7452159110935294E-3</v>
      </c>
      <c r="K651" s="1">
        <f t="shared" ref="K651" si="737">SUM(K652:K653)</f>
        <v>1.8066319154531095E-3</v>
      </c>
      <c r="L651" s="1">
        <f t="shared" ref="L651:O651" si="738">SUM(L652:L653)</f>
        <v>1.8360736867490709E-3</v>
      </c>
      <c r="M651" s="1">
        <f t="shared" si="738"/>
        <v>1.9289722722416408E-3</v>
      </c>
      <c r="N651" s="1">
        <f t="shared" si="738"/>
        <v>1.9176929312031779E-3</v>
      </c>
      <c r="O651" s="1">
        <f t="shared" si="738"/>
        <v>1.9276355641143026E-3</v>
      </c>
      <c r="P651" s="1">
        <f>SUM(P652:P653)</f>
        <v>1.9319794788924933E-3</v>
      </c>
      <c r="Q651" s="1">
        <f>SUM(Q652:Q653)</f>
        <v>3.902426644627826E-3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6.4015170005072875E-5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1.2492708327620282E-4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1.7382420488584235E-3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1.7452159110935294E-3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1.2700751482348223E-3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1.0530783936741311E-3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2.6837810367606074E-4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3.4214345344596171E-4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3.778671879586848E-4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4.193349661479424E-4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1.3461595832919651E-3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5.3655676721828716E-4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7.8299529307493984E-4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1.6605941685655802E-3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1.5755494777572163E-3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1.5497683761556179E-3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1.5126445127445509E-3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2.556267061335861E-3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0.34965034965035002</v>
      </c>
      <c r="G655" s="4">
        <f t="shared" si="739"/>
        <v>0.34965034965034936</v>
      </c>
      <c r="H655" s="4">
        <f t="shared" si="739"/>
        <v>0.34965034965034997</v>
      </c>
      <c r="I655" s="4">
        <f t="shared" si="739"/>
        <v>0.34965034965034958</v>
      </c>
      <c r="J655" s="4">
        <f t="shared" si="739"/>
        <v>0.34965034965035041</v>
      </c>
      <c r="K655" s="4">
        <f t="shared" si="739"/>
        <v>0.34965034965035008</v>
      </c>
      <c r="L655" s="4">
        <f t="shared" ref="L655:O655" si="740">IFERROR(SUM(L635,L625,L615)/L645,"-")</f>
        <v>0.34965034965035008</v>
      </c>
      <c r="M655" s="4">
        <f t="shared" si="740"/>
        <v>0.34965034965034997</v>
      </c>
      <c r="N655" s="4">
        <f t="shared" si="740"/>
        <v>0.34965034965034969</v>
      </c>
      <c r="O655" s="4">
        <f t="shared" si="740"/>
        <v>0.34965034965035025</v>
      </c>
      <c r="P655" s="4">
        <f>IFERROR(SUM(P635,P625,P615)/P645,"-")</f>
        <v>0.34965034965034986</v>
      </c>
      <c r="Q655" s="4">
        <f>IFERROR(SUM(Q635,Q625,Q615)/Q645,"-")</f>
        <v>0.34965034965035002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0.59322033898305104</v>
      </c>
      <c r="G656" s="4">
        <f t="shared" si="741"/>
        <v>0.59322033898305104</v>
      </c>
      <c r="H656" s="4">
        <f t="shared" si="741"/>
        <v>0.59322033898305127</v>
      </c>
      <c r="I656" s="4">
        <f t="shared" si="741"/>
        <v>0.59322033898305149</v>
      </c>
      <c r="J656" s="4">
        <f t="shared" si="741"/>
        <v>0.59322033898305115</v>
      </c>
      <c r="K656" s="4">
        <f t="shared" si="741"/>
        <v>0.59322033898305049</v>
      </c>
      <c r="L656" s="4">
        <f t="shared" ref="L656:O656" si="742">IFERROR(SUM(L637,L627,L617)/L647,"-")</f>
        <v>0.59322033898305038</v>
      </c>
      <c r="M656" s="4">
        <f t="shared" si="742"/>
        <v>0.59322033898305104</v>
      </c>
      <c r="N656" s="4">
        <f t="shared" si="742"/>
        <v>0.59322033898305115</v>
      </c>
      <c r="O656" s="4">
        <f t="shared" si="742"/>
        <v>0.59322033898305115</v>
      </c>
      <c r="P656" s="4">
        <f t="shared" ref="P656:Q659" si="743">IFERROR(SUM(P637,P627,P617)/P647,"-")</f>
        <v>0.59322033898305104</v>
      </c>
      <c r="Q656" s="4">
        <f t="shared" si="743"/>
        <v>0.59322033898305093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0.70000000000000051</v>
      </c>
      <c r="L658" s="4">
        <f t="shared" ref="L658:O658" si="745">IFERROR(SUM(L639,L629,L619)/L649,"-")</f>
        <v>0.70000000000000018</v>
      </c>
      <c r="M658" s="4">
        <f t="shared" si="745"/>
        <v>0.70000000000000029</v>
      </c>
      <c r="N658" s="4">
        <f t="shared" si="745"/>
        <v>0.70000000000000062</v>
      </c>
      <c r="O658" s="4">
        <f t="shared" si="745"/>
        <v>0.69999999999999885</v>
      </c>
      <c r="P658" s="4">
        <f t="shared" si="743"/>
        <v>0.6999999999999994</v>
      </c>
      <c r="Q658" s="4">
        <f t="shared" si="743"/>
        <v>0.69999999999999973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>
        <f t="shared" si="741"/>
        <v>0.63000000000000012</v>
      </c>
      <c r="L659" s="4">
        <f t="shared" ref="L659:O659" si="746">IFERROR(SUM(L640,L630,L620)/L650,"-")</f>
        <v>0.62999999999999978</v>
      </c>
      <c r="M659" s="4">
        <f t="shared" si="746"/>
        <v>0.62999999999999956</v>
      </c>
      <c r="N659" s="4">
        <f t="shared" si="746"/>
        <v>0.63000000000000023</v>
      </c>
      <c r="O659" s="4">
        <f t="shared" si="746"/>
        <v>0.62999999999999956</v>
      </c>
      <c r="P659" s="4">
        <f t="shared" si="743"/>
        <v>0.62999999999999978</v>
      </c>
      <c r="Q659" s="4">
        <f t="shared" si="743"/>
        <v>0.63000000000000056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0.82962962962962938</v>
      </c>
      <c r="H660" s="4">
        <f t="shared" si="747"/>
        <v>0.85925925925925961</v>
      </c>
      <c r="I660" s="4">
        <f t="shared" si="747"/>
        <v>0.85925925925925895</v>
      </c>
      <c r="J660" s="4">
        <f t="shared" si="747"/>
        <v>0.85925925925925839</v>
      </c>
      <c r="K660" s="4">
        <f t="shared" si="747"/>
        <v>0.85925925925925872</v>
      </c>
      <c r="L660" s="4">
        <f t="shared" ref="L660:O660" si="748">IFERROR(SUM(L642,L632,L622)/L652,"-")</f>
        <v>0.8592592592592595</v>
      </c>
      <c r="M660" s="4">
        <f t="shared" si="748"/>
        <v>0.85925925925925806</v>
      </c>
      <c r="N660" s="4">
        <f t="shared" si="748"/>
        <v>0.85925925925925861</v>
      </c>
      <c r="O660" s="4">
        <f t="shared" si="748"/>
        <v>0.85925925925925795</v>
      </c>
      <c r="P660" s="4">
        <f>IFERROR(SUM(P642,P632,P622)/P652,"-")</f>
        <v>0.85925925925925872</v>
      </c>
      <c r="Q660" s="4">
        <f>IFERROR(SUM(Q642,Q632,Q622)/Q652,"-")</f>
        <v>0.85925925925925983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>
        <f t="shared" si="747"/>
        <v>0.78168138908664841</v>
      </c>
      <c r="L661" s="4">
        <f t="shared" ref="L661:O661" si="749">IFERROR(SUM(L643,L633,L623)/L653,"-")</f>
        <v>0.77797984208966775</v>
      </c>
      <c r="M661" s="4">
        <f t="shared" si="749"/>
        <v>0.77827351094935027</v>
      </c>
      <c r="N661" s="4">
        <f t="shared" si="749"/>
        <v>0.77822954874994654</v>
      </c>
      <c r="O661" s="4">
        <f t="shared" si="749"/>
        <v>0.77854278723466097</v>
      </c>
      <c r="P661" s="4">
        <f>IFERROR(SUM(P643,P633,P623)/P653,"-")</f>
        <v>0.77474195506982391</v>
      </c>
      <c r="Q661" s="4">
        <f>IFERROR(SUM(Q643,Q633,Q623)/Q653,"-")</f>
        <v>0.77474195506982491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3.3216332734977761E-3</v>
      </c>
      <c r="G662" s="3">
        <f t="shared" ref="G662:K662" si="750">SUM(G663,G667,G676)</f>
        <v>4.8987544109266382E-3</v>
      </c>
      <c r="H662" s="3">
        <f t="shared" si="750"/>
        <v>4.9164884774110656E-3</v>
      </c>
      <c r="I662" s="3">
        <f t="shared" si="750"/>
        <v>4.0438099858665318E-2</v>
      </c>
      <c r="J662" s="3">
        <f t="shared" si="750"/>
        <v>11.423707938055175</v>
      </c>
      <c r="K662" s="3">
        <f t="shared" si="750"/>
        <v>11.423712448099481</v>
      </c>
      <c r="L662" s="3">
        <f t="shared" ref="L662:O662" si="751">SUM(L663,L667,L676)</f>
        <v>11.42371909974562</v>
      </c>
      <c r="M662" s="3">
        <f t="shared" si="751"/>
        <v>18.14958223277074</v>
      </c>
      <c r="N662" s="3">
        <f t="shared" si="751"/>
        <v>24.717087904490864</v>
      </c>
      <c r="O662" s="3">
        <f t="shared" si="751"/>
        <v>26.641826145435974</v>
      </c>
      <c r="P662" s="3">
        <f>SUM(P663,P667,P676)</f>
        <v>26.925895493862097</v>
      </c>
      <c r="Q662" s="3">
        <f>SUM(Q663,Q667,Q676)</f>
        <v>26.926391092218616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3.3216332734977761E-3</v>
      </c>
      <c r="G663" s="1">
        <f>[1]Other_transformation!C$28</f>
        <v>4.8987544109266382E-3</v>
      </c>
      <c r="H663" s="1">
        <f>[1]Other_transformation!D$28</f>
        <v>4.9164884774110656E-3</v>
      </c>
      <c r="I663" s="1">
        <f>[1]Other_transformation!E$28</f>
        <v>4.0438099858665318E-2</v>
      </c>
      <c r="J663" s="1">
        <f>[1]Other_transformation!F$28</f>
        <v>11.423707938055175</v>
      </c>
      <c r="K663" s="1">
        <f>[1]Other_transformation!G$28</f>
        <v>11.423712448099481</v>
      </c>
      <c r="L663" s="1">
        <f>[1]Other_transformation!H$28</f>
        <v>11.42371909974562</v>
      </c>
      <c r="M663" s="1">
        <f>[1]Other_transformation!I$28</f>
        <v>13.225167398029885</v>
      </c>
      <c r="N663" s="1">
        <f>[1]Other_transformation!J$28</f>
        <v>19.792629052470247</v>
      </c>
      <c r="O663" s="1">
        <f>[1]Other_transformation!K$28</f>
        <v>21.172470130962083</v>
      </c>
      <c r="P663" s="1">
        <f>[1]Other_transformation!L$28</f>
        <v>21.456524299459481</v>
      </c>
      <c r="Q663" s="1">
        <f>[1]Other_transformation!M$28</f>
        <v>21.456882168738908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3.3216332734977761E-3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4.8987544109266382E-3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4.9164884774110656E-3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4.0431756676880953E-2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11.423136315304836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11.414257560318205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11.412717648164927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13.22025960977677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19.780619583970573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21.160714742212996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21.447951898920959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21.438978919521134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6.3431817843647532E-6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5.7162275033888232E-4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1.3883293140499859E-3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1.5196167539294572E-3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1.5663409794723312E-3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1.562553826404851E-3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1.5654155805106017E-3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9.6887861814319988E-4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1.1901453021300056E-3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8.0665584672259122E-3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9.4818348267639609E-3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3.341447273643361E-3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1.04469146732697E-2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1.0189973168576946E-2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7.6035219203790111E-3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1.6713103915645271E-2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2.1677690500757405E-4</v>
      </c>
      <c r="N667" s="1">
        <f>SUM([1]Other_transformation!J$29:J$30)</f>
        <v>2.0676125695767597E-4</v>
      </c>
      <c r="O667" s="1">
        <f>SUM([1]Other_transformation!K$29:K$30)</f>
        <v>2.5069747492201792E-4</v>
      </c>
      <c r="P667" s="1">
        <f>SUM([1]Other_transformation!L$29:L$30)</f>
        <v>2.9650944167618318E-4</v>
      </c>
      <c r="Q667" s="1">
        <f>SUM([1]Other_transformation!M$29:M$30)</f>
        <v>4.7138020697968364E-4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7.8963342183658181E-5</v>
      </c>
      <c r="N668" s="1">
        <f>[1]Other_transformation!J$29</f>
        <v>7.682932147368794E-5</v>
      </c>
      <c r="O668" s="1">
        <f>[1]Other_transformation!K$29</f>
        <v>1.074097866155036E-4</v>
      </c>
      <c r="P668" s="1">
        <f>[1]Other_transformation!L$29</f>
        <v>1.0398559002715405E-4</v>
      </c>
      <c r="Q668" s="1">
        <f>[1]Other_transformation!M$29</f>
        <v>2.2019835541768075E-4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1.3781356282391587E-4</v>
      </c>
      <c r="N669" s="1">
        <f>[1]Other_transformation!J$30</f>
        <v>1.2993193548398803E-4</v>
      </c>
      <c r="O669" s="1">
        <f>[1]Other_transformation!K$30</f>
        <v>1.4328768830651432E-4</v>
      </c>
      <c r="P669" s="1">
        <f>[1]Other_transformation!L$30</f>
        <v>1.9252385164902913E-4</v>
      </c>
      <c r="Q669" s="1">
        <f>[1]Other_transformation!M$30</f>
        <v>2.5118185156200289E-4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2.1677690500757405E-4</v>
      </c>
      <c r="N673" s="1">
        <f t="shared" si="764"/>
        <v>2.0676125695767597E-4</v>
      </c>
      <c r="O673" s="1">
        <f t="shared" si="764"/>
        <v>2.5069747492201792E-4</v>
      </c>
      <c r="P673" s="1">
        <f>SUM(P674:P675)</f>
        <v>2.9650944167618318E-4</v>
      </c>
      <c r="Q673" s="1">
        <f>SUM(Q674:Q675)</f>
        <v>4.7138020697968364E-4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7.8963342183658181E-5</v>
      </c>
      <c r="N674" s="1">
        <f>IFERROR([1]Energy_Balances!J$157/([1]Energy_Balances!J$157+[1]Energy_Balances!J$72),0)*N668</f>
        <v>7.682932147368794E-5</v>
      </c>
      <c r="O674" s="1">
        <f>IFERROR([1]Energy_Balances!K$157/([1]Energy_Balances!K$157+[1]Energy_Balances!K$72),0)*O668</f>
        <v>1.074097866155036E-4</v>
      </c>
      <c r="P674" s="1">
        <f>IFERROR([1]Energy_Balances!L$157/([1]Energy_Balances!L$157+[1]Energy_Balances!L$72),0)*P668</f>
        <v>1.0398559002715405E-4</v>
      </c>
      <c r="Q674" s="1">
        <f>IFERROR([1]Energy_Balances!M$157/([1]Energy_Balances!M$157+[1]Energy_Balances!M$72),0)*Q668</f>
        <v>2.2019835541768075E-4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1.3781356282391587E-4</v>
      </c>
      <c r="N675" s="1">
        <f>IFERROR([1]Energy_Balances!J$157/([1]Energy_Balances!J$157+[1]Energy_Balances!J$72),0)*N669</f>
        <v>1.2993193548398803E-4</v>
      </c>
      <c r="O675" s="1">
        <f>IFERROR([1]Energy_Balances!K$157/([1]Energy_Balances!K$157+[1]Energy_Balances!K$72),0)*O669</f>
        <v>1.4328768830651432E-4</v>
      </c>
      <c r="P675" s="1">
        <f>IFERROR([1]Energy_Balances!L$157/([1]Energy_Balances!L$157+[1]Energy_Balances!L$72),0)*P669</f>
        <v>1.9252385164902913E-4</v>
      </c>
      <c r="Q675" s="1">
        <f>IFERROR([1]Energy_Balances!M$157/([1]Energy_Balances!M$157+[1]Energy_Balances!M$72),0)*Q669</f>
        <v>2.5118185156200289E-4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0</v>
      </c>
      <c r="J676" s="1">
        <f t="shared" si="767"/>
        <v>0</v>
      </c>
      <c r="K676" s="1">
        <f t="shared" si="767"/>
        <v>0</v>
      </c>
      <c r="L676" s="1">
        <f t="shared" ref="L676:O676" si="768">SUM(L677:L678)</f>
        <v>0</v>
      </c>
      <c r="M676" s="1">
        <f t="shared" si="768"/>
        <v>4.924198057835846</v>
      </c>
      <c r="N676" s="1">
        <f t="shared" si="768"/>
        <v>4.9242520907636598</v>
      </c>
      <c r="O676" s="1">
        <f t="shared" si="768"/>
        <v>5.4691053169989692</v>
      </c>
      <c r="P676" s="1">
        <f>SUM(P677:P678)</f>
        <v>5.4690746849609395</v>
      </c>
      <c r="Q676" s="1">
        <f>SUM(Q677:Q678)</f>
        <v>5.4690375432727292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M677" s="1">
        <f>[1]Other_transformation!I31</f>
        <v>6.4978948500105105E-5</v>
      </c>
      <c r="N677" s="1">
        <f>[1]Other_transformation!J31</f>
        <v>7.5585637152819629E-5</v>
      </c>
      <c r="O677" s="1">
        <f>[1]Other_transformation!K31</f>
        <v>1.3491580685620619E-4</v>
      </c>
      <c r="P677" s="1">
        <f>[1]Other_transformation!L31</f>
        <v>8.7071959868900706E-5</v>
      </c>
      <c r="Q677" s="1">
        <f>[1]Other_transformation!M31</f>
        <v>4.5946109886330078E-4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4.9241330788873459</v>
      </c>
      <c r="N678" s="1">
        <f>[1]Other_transformation!J32</f>
        <v>4.924176505126507</v>
      </c>
      <c r="O678" s="1">
        <f>[1]Other_transformation!K32</f>
        <v>5.468970401192113</v>
      </c>
      <c r="P678" s="1">
        <f>[1]Other_transformation!L32</f>
        <v>5.4689876130010706</v>
      </c>
      <c r="Q678" s="1">
        <f>[1]Other_transformation!M32</f>
        <v>5.4685780821738659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4.8490996693398214E-3</v>
      </c>
      <c r="G679" s="3">
        <f t="shared" ref="G679:K679" si="769">SUM(G680,G684,G686,G695)</f>
        <v>7.0587239350527959E-3</v>
      </c>
      <c r="H679" s="3">
        <f t="shared" si="769"/>
        <v>6.9491003214290706E-3</v>
      </c>
      <c r="I679" s="3">
        <f t="shared" si="769"/>
        <v>5.5394657340637456E-2</v>
      </c>
      <c r="J679" s="3">
        <f t="shared" si="769"/>
        <v>15.181007226651396</v>
      </c>
      <c r="K679" s="3">
        <f t="shared" si="769"/>
        <v>14.739137570325783</v>
      </c>
      <c r="L679" s="3">
        <f t="shared" ref="L679:O679" si="770">SUM(L680,L684,L686,L695)</f>
        <v>14.32324023257428</v>
      </c>
      <c r="M679" s="3">
        <f t="shared" si="770"/>
        <v>24.618187253874495</v>
      </c>
      <c r="N679" s="3">
        <f t="shared" si="770"/>
        <v>32.626594912162048</v>
      </c>
      <c r="O679" s="3">
        <f t="shared" si="770"/>
        <v>35.248814085487282</v>
      </c>
      <c r="P679" s="3">
        <f>SUM(P680,P684,P686,P695)</f>
        <v>35.595518769188459</v>
      </c>
      <c r="Q679" s="3">
        <f>SUM(Q680,Q684,Q686,Q695)</f>
        <v>35.595120190635186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4.8490996693398214E-3</v>
      </c>
      <c r="G680" s="1">
        <f t="shared" ref="G680:K680" si="771">SUM(G681:G683)</f>
        <v>7.0587239350527959E-3</v>
      </c>
      <c r="H680" s="1">
        <f t="shared" si="771"/>
        <v>6.9491003214290706E-3</v>
      </c>
      <c r="I680" s="1">
        <f t="shared" si="771"/>
        <v>5.5394657340637456E-2</v>
      </c>
      <c r="J680" s="1">
        <f t="shared" si="771"/>
        <v>15.181007226651396</v>
      </c>
      <c r="K680" s="1">
        <f t="shared" si="771"/>
        <v>14.73793222250884</v>
      </c>
      <c r="L680" s="1">
        <f t="shared" ref="L680:O680" si="772">SUM(L681:L683)</f>
        <v>14.322005051025966</v>
      </c>
      <c r="M680" s="1">
        <f t="shared" si="772"/>
        <v>16.12751943600076</v>
      </c>
      <c r="N680" s="1">
        <f t="shared" si="772"/>
        <v>24.135059277840323</v>
      </c>
      <c r="O680" s="1">
        <f t="shared" si="772"/>
        <v>25.817848702185056</v>
      </c>
      <c r="P680" s="1">
        <f>SUM(P681:P683)</f>
        <v>26.164823982333914</v>
      </c>
      <c r="Q680" s="1">
        <f>SUM(Q681:Q683)</f>
        <v>26.163260743944011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4.8490996693398214E-3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7.0587239350527959E-3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6.9491003214290706E-3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5.5385968050521886E-2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15.180247595089483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14.728074271378324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14.310617740645686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16.122267816800932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24.122706809720217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25.805749685625614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26.156038901123114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26.145096243318452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8.6892901155681615E-6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7.5963156191213605E-4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1.7913926632903039E-3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1.905475553516562E-3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1.9101719261857702E-3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1.9055534468351836E-3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1.9090433908665874E-3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1.1815592904185362E-3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1.451396709914642E-3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8.0665584672259122E-3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9.4818348267639609E-3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3.341447273643361E-3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1.04469146732697E-2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1.0189973168576946E-2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7.6035219203790111E-3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1.6713103915645271E-2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1.2053478169418035E-3</v>
      </c>
      <c r="L684" s="1">
        <f t="shared" si="779"/>
        <v>1.2351815483140798E-3</v>
      </c>
      <c r="M684" s="1">
        <f t="shared" si="779"/>
        <v>3.7127191929370659E-4</v>
      </c>
      <c r="N684" s="1">
        <f t="shared" si="779"/>
        <v>1.1607682970299648E-3</v>
      </c>
      <c r="O684" s="1">
        <f t="shared" si="779"/>
        <v>1.1322192409529926E-3</v>
      </c>
      <c r="P684" s="1">
        <f>P685</f>
        <v>8.4483576893100052E-4</v>
      </c>
      <c r="Q684" s="1">
        <f>Q685</f>
        <v>1.857011546182808E-3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1.2053478169418035E-3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1.2351815483140798E-3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3.7127191929370659E-4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1.1607682970299648E-3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1.1322192409529926E-3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8.4483576893100052E-4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1.857011546182808E-3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3.036289356462629E-4</v>
      </c>
      <c r="N686" s="1">
        <f t="shared" si="781"/>
        <v>2.8939836534072378E-4</v>
      </c>
      <c r="O686" s="1">
        <f t="shared" si="781"/>
        <v>3.489919829855997E-4</v>
      </c>
      <c r="P686" s="1">
        <f>SUM(P687:P688)</f>
        <v>4.1584321962623652E-4</v>
      </c>
      <c r="Q686" s="1">
        <f>SUM(Q687:Q688)</f>
        <v>6.5376634711159789E-4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1.0389913445218188E-4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1.0109121246537892E-4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1.4132866659934685E-4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1.3682314477257121E-4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2.8973467818115868E-4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1.9972980119408102E-4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1.8830715287534484E-4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2.0766331638625288E-4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2.7902007485366531E-4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3.6403166893043921E-4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3.036289356462629E-4</v>
      </c>
      <c r="N692" s="1">
        <f t="shared" si="790"/>
        <v>2.8939836534072378E-4</v>
      </c>
      <c r="O692" s="1">
        <f t="shared" si="790"/>
        <v>3.489919829855997E-4</v>
      </c>
      <c r="P692" s="1">
        <f>SUM(P693:P694)</f>
        <v>4.1584321962623652E-4</v>
      </c>
      <c r="Q692" s="1">
        <f>SUM(Q693:Q694)</f>
        <v>6.5376634711159789E-4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1.0389913445218188E-4</v>
      </c>
      <c r="N693" s="1">
        <f t="shared" si="792"/>
        <v>1.0109121246537892E-4</v>
      </c>
      <c r="O693" s="1">
        <f t="shared" si="792"/>
        <v>1.4132866659934685E-4</v>
      </c>
      <c r="P693" s="1">
        <f>IFERROR(P674/P668,0)*P687</f>
        <v>1.3682314477257121E-4</v>
      </c>
      <c r="Q693" s="1">
        <f>IFERROR(Q674/Q668,0)*Q687</f>
        <v>2.8973467818115868E-4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1.9972980119408102E-4</v>
      </c>
      <c r="N694" s="1">
        <f t="shared" si="793"/>
        <v>1.8830715287534484E-4</v>
      </c>
      <c r="O694" s="1">
        <f t="shared" si="793"/>
        <v>2.0766331638625288E-4</v>
      </c>
      <c r="P694" s="1">
        <f>IFERROR(P675/P669,0)*P688</f>
        <v>2.7902007485366531E-4</v>
      </c>
      <c r="Q694" s="1">
        <f>IFERROR(Q675/Q669,0)*Q688</f>
        <v>3.6403166893043921E-4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0</v>
      </c>
      <c r="J695" s="1">
        <f t="shared" si="794"/>
        <v>0</v>
      </c>
      <c r="K695" s="1">
        <f t="shared" si="794"/>
        <v>0</v>
      </c>
      <c r="L695" s="1">
        <f t="shared" ref="L695:O695" si="795">SUM(L696:L697)</f>
        <v>0</v>
      </c>
      <c r="M695" s="1">
        <f t="shared" si="795"/>
        <v>8.4899929170187907</v>
      </c>
      <c r="N695" s="1">
        <f t="shared" si="795"/>
        <v>8.4900854676593518</v>
      </c>
      <c r="O695" s="1">
        <f t="shared" si="795"/>
        <v>9.429484172078288</v>
      </c>
      <c r="P695" s="1">
        <f>SUM(P696:P697)</f>
        <v>9.4294341078659905</v>
      </c>
      <c r="Q695" s="1">
        <f>SUM(Q696:Q697)</f>
        <v>9.4293486687978803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1.0829824750011567E-4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1.2597606192144389E-4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2.248596780932632E-4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1.4511993311541331E-4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7.6576849810520715E-4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8.4898846187712902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8.4899594915974301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9.4292593124001947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9.4292889879328747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9.4285829002997747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0.68499999999999972</v>
      </c>
      <c r="G699" s="4">
        <f t="shared" ref="G699:K699" si="797">IFERROR(G664/G681,"-")</f>
        <v>0.69399999999999973</v>
      </c>
      <c r="H699" s="4">
        <f t="shared" si="797"/>
        <v>0.7074999999999998</v>
      </c>
      <c r="I699" s="4">
        <f t="shared" si="797"/>
        <v>0.72999999999999954</v>
      </c>
      <c r="J699" s="4">
        <f t="shared" si="797"/>
        <v>0.75249999999999995</v>
      </c>
      <c r="K699" s="4">
        <f t="shared" si="797"/>
        <v>0.77500000000000024</v>
      </c>
      <c r="L699" s="4">
        <f t="shared" ref="L699:O699" si="798">IFERROR(L664/L681,"-")</f>
        <v>0.79749999999999943</v>
      </c>
      <c r="M699" s="4">
        <f t="shared" si="798"/>
        <v>0.8200000000000004</v>
      </c>
      <c r="N699" s="4">
        <f t="shared" si="798"/>
        <v>0.81999999999999984</v>
      </c>
      <c r="O699" s="4">
        <f t="shared" si="798"/>
        <v>0.81999999999999973</v>
      </c>
      <c r="P699" s="4">
        <f>IFERROR(P664/P681,"-")</f>
        <v>0.82000000000000017</v>
      </c>
      <c r="Q699" s="4">
        <f>IFERROR(Q664/Q681,"-")</f>
        <v>0.82000000000000006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0.72999999999999943</v>
      </c>
      <c r="J700" s="4">
        <f t="shared" si="800"/>
        <v>0.75249999999999995</v>
      </c>
      <c r="K700" s="4">
        <f t="shared" si="800"/>
        <v>0.77500000000000024</v>
      </c>
      <c r="L700" s="4">
        <f t="shared" ref="L700:O700" si="801">IFERROR(L665/L682,"-")</f>
        <v>0.79749999999999943</v>
      </c>
      <c r="M700" s="4">
        <f t="shared" si="801"/>
        <v>0.81999999999999984</v>
      </c>
      <c r="N700" s="4">
        <f t="shared" si="801"/>
        <v>0.82000000000000017</v>
      </c>
      <c r="O700" s="4">
        <f t="shared" si="801"/>
        <v>0.82000000000000006</v>
      </c>
      <c r="P700" s="4">
        <f>IFERROR(P665/P682,"-")</f>
        <v>0.82000000000000017</v>
      </c>
      <c r="Q700" s="4">
        <f>IFERROR(Q665/Q682,"-")</f>
        <v>0.8199999999999994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0.87</v>
      </c>
      <c r="L701" s="4">
        <f t="shared" ref="L701:O701" si="803">IFERROR(L666/SUM(L683,L685),"-")</f>
        <v>0.88474576271186434</v>
      </c>
      <c r="M701" s="4">
        <f t="shared" si="803"/>
        <v>0.9</v>
      </c>
      <c r="N701" s="4">
        <f t="shared" si="803"/>
        <v>0.90000000000000013</v>
      </c>
      <c r="O701" s="4">
        <f t="shared" si="803"/>
        <v>0.90000000000000013</v>
      </c>
      <c r="P701" s="4">
        <f>IFERROR(P666/SUM(P683,P685),"-")</f>
        <v>0.9</v>
      </c>
      <c r="Q701" s="4">
        <f>IFERROR(Q666/SUM(Q683,Q685),"-")</f>
        <v>0.89999999999999991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0.75999999999999956</v>
      </c>
      <c r="N702" s="4">
        <f t="shared" si="805"/>
        <v>0.75999999999999956</v>
      </c>
      <c r="O702" s="4">
        <f t="shared" si="805"/>
        <v>0.76</v>
      </c>
      <c r="P702" s="4">
        <f>IFERROR(P668/P687,"-")</f>
        <v>0.75999999999999945</v>
      </c>
      <c r="Q702" s="4">
        <f>IFERROR(Q668/Q687,"-")</f>
        <v>0.76000000000000056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>
        <f t="shared" si="806"/>
        <v>0.68999999999999984</v>
      </c>
      <c r="N703" s="4">
        <f t="shared" si="806"/>
        <v>0.6900000000000005</v>
      </c>
      <c r="O703" s="4">
        <f t="shared" si="806"/>
        <v>0.68999999999999917</v>
      </c>
      <c r="P703" s="4">
        <f>IFERROR(P669/P688,"-")</f>
        <v>0.69000000000000028</v>
      </c>
      <c r="Q703" s="4">
        <f>IFERROR(Q669/Q688,"-")</f>
        <v>0.6899999999999995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 t="str">
        <f t="shared" si="807"/>
        <v>-</v>
      </c>
      <c r="J704" s="4" t="str">
        <f t="shared" si="807"/>
        <v>-</v>
      </c>
      <c r="K704" s="4" t="str">
        <f t="shared" si="807"/>
        <v>-</v>
      </c>
      <c r="L704" s="4" t="str">
        <f t="shared" ref="L704:O704" si="808">IFERROR(L677/L696,"-")</f>
        <v>-</v>
      </c>
      <c r="M704" s="4">
        <f t="shared" si="808"/>
        <v>0.60000000000032971</v>
      </c>
      <c r="N704" s="4">
        <f t="shared" si="808"/>
        <v>0.59999999999962927</v>
      </c>
      <c r="O704" s="4">
        <f t="shared" si="808"/>
        <v>0.60000000000110409</v>
      </c>
      <c r="P704" s="4">
        <f>IFERROR(P677/P696,"-")</f>
        <v>0.59999999999760689</v>
      </c>
      <c r="Q704" s="4">
        <f>IFERROR(Q677/Q696,"-")</f>
        <v>0.60000000000023046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>
        <f t="shared" si="809"/>
        <v>0.57999999999999974</v>
      </c>
      <c r="N705" s="4">
        <f t="shared" si="809"/>
        <v>0.57999999999999974</v>
      </c>
      <c r="O705" s="4">
        <f t="shared" si="809"/>
        <v>0.57999999999999996</v>
      </c>
      <c r="P705" s="4">
        <f>IFERROR(P678/P697,"-")</f>
        <v>0.58000000000000029</v>
      </c>
      <c r="Q705" s="4">
        <f>IFERROR(Q678/Q697,"-")</f>
        <v>0.57999999999999963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1.1764723111814002</v>
      </c>
      <c r="G706" s="1">
        <f>[1]Other_transformation!C$39</f>
        <v>3.5209603312017905</v>
      </c>
      <c r="H706" s="1">
        <f>[1]Other_transformation!D$39</f>
        <v>2.6276463996333304</v>
      </c>
      <c r="I706" s="1">
        <f>[1]Other_transformation!E$39</f>
        <v>2.6275431118701209</v>
      </c>
      <c r="J706" s="1">
        <f>[1]Other_transformation!F$39</f>
        <v>2.6276319310750393</v>
      </c>
      <c r="K706" s="1">
        <f>[1]Other_transformation!G$39</f>
        <v>2.8155353441773183</v>
      </c>
      <c r="L706" s="1">
        <f>[1]Other_transformation!H$39</f>
        <v>2.8136918234035853</v>
      </c>
      <c r="M706" s="1">
        <f>[1]Other_transformation!I$39</f>
        <v>3.1750779387000438</v>
      </c>
      <c r="N706" s="1">
        <f>[1]Other_transformation!J$39</f>
        <v>8.6401995144958956</v>
      </c>
      <c r="O706" s="1">
        <f>[1]Other_transformation!K$39</f>
        <v>8.6403494160217083</v>
      </c>
      <c r="P706" s="1">
        <f>[1]Other_transformation!L$39</f>
        <v>8.6404082675216412</v>
      </c>
      <c r="Q706" s="1">
        <f>[1]Other_transformation!M$39</f>
        <v>8.641807270474045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1.2890720471623733</v>
      </c>
      <c r="G707" s="1">
        <f>[1]Other_transformation!C$38</f>
        <v>3.8579501608176612</v>
      </c>
      <c r="H707" s="1">
        <f>[1]Other_transformation!D$38</f>
        <v>2.8791374785461503</v>
      </c>
      <c r="I707" s="1">
        <f>[1]Other_transformation!E$38</f>
        <v>2.8790243051487847</v>
      </c>
      <c r="J707" s="1">
        <f>[1]Other_transformation!F$38</f>
        <v>2.8791216252074259</v>
      </c>
      <c r="K707" s="1">
        <f>[1]Other_transformation!G$38</f>
        <v>3.0850092054712692</v>
      </c>
      <c r="L707" s="1">
        <f>[1]Other_transformation!H$38</f>
        <v>3.0829892419963971</v>
      </c>
      <c r="M707" s="1">
        <f>[1]Other_transformation!I$38</f>
        <v>3.4789634906325264</v>
      </c>
      <c r="N707" s="1">
        <f>[1]Other_transformation!J$38</f>
        <v>9.467149859955569</v>
      </c>
      <c r="O707" s="1">
        <f>[1]Other_transformation!K$38</f>
        <v>9.4673141085017534</v>
      </c>
      <c r="P707" s="1">
        <f>[1]Other_transformation!L$38</f>
        <v>9.4673785926572904</v>
      </c>
      <c r="Q707" s="1">
        <f>[1]Other_transformation!M$38</f>
        <v>9.4689114936722216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0.91265054871926021</v>
      </c>
      <c r="G708" s="14">
        <f t="shared" si="810"/>
        <v>0.91265054871925866</v>
      </c>
      <c r="H708" s="14">
        <f t="shared" si="810"/>
        <v>0.91265054871925988</v>
      </c>
      <c r="I708" s="14">
        <f t="shared" si="810"/>
        <v>0.91265054871925866</v>
      </c>
      <c r="J708" s="14">
        <f t="shared" si="810"/>
        <v>0.9126505487192581</v>
      </c>
      <c r="K708" s="14">
        <f t="shared" si="810"/>
        <v>0.91265054871925877</v>
      </c>
      <c r="L708" s="14">
        <f t="shared" ref="L708:O708" si="811">L706/L707</f>
        <v>0.91265054871925932</v>
      </c>
      <c r="M708" s="14">
        <f t="shared" si="811"/>
        <v>0.91265054871925899</v>
      </c>
      <c r="N708" s="14">
        <f t="shared" si="811"/>
        <v>0.91265054871925788</v>
      </c>
      <c r="O708" s="14">
        <f t="shared" si="811"/>
        <v>0.9126505487192591</v>
      </c>
      <c r="P708" s="14">
        <f>P706/P707</f>
        <v>0.91265054871925888</v>
      </c>
      <c r="Q708" s="14">
        <f>Q706/Q707</f>
        <v>0.91265054871925833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5.9796557171117941</v>
      </c>
      <c r="G709" s="17" cm="1">
        <f t="array" ref="G709">SUMPRODUCT(("CT_CWODPLT"=[1]OUT_SyntheticFuels!$C$4:$C$1000)*1,("Var_Fout"=[1]OUT_SyntheticFuels!$B$4:$B$1000)*1,[1]OUT_SyntheticFuels!F$4:F$1000)</f>
        <v>6.9696605683702826</v>
      </c>
      <c r="H709" s="17" cm="1">
        <f t="array" ref="H709">SUMPRODUCT(("CT_CWODPLT"=[1]OUT_SyntheticFuels!$C$4:$C$1000)*1,("Var_Fout"=[1]OUT_SyntheticFuels!$B$4:$B$1000)*1,[1]OUT_SyntheticFuels!G$4:G$1000)</f>
        <v>6.8256541835241178</v>
      </c>
      <c r="I709" s="17" cm="1">
        <f t="array" ref="I709">SUMPRODUCT(("CT_CWODPLT"=[1]OUT_SyntheticFuels!$C$4:$C$1000)*1,("Var_Fout"=[1]OUT_SyntheticFuels!$B$4:$B$1000)*1,[1]OUT_SyntheticFuels!H$4:H$1000)</f>
        <v>6.9914659576531104</v>
      </c>
      <c r="J709" s="17" cm="1">
        <f t="array" ref="J709">SUMPRODUCT(("CT_CWODPLT"=[1]OUT_SyntheticFuels!$C$4:$C$1000)*1,("Var_Fout"=[1]OUT_SyntheticFuels!$B$4:$B$1000)*1,[1]OUT_SyntheticFuels!I$4:I$1000)</f>
        <v>7.2750143180535529</v>
      </c>
      <c r="K709" s="17" cm="1">
        <f t="array" ref="K709">SUMPRODUCT(("CT_CWODPLT"=[1]OUT_SyntheticFuels!$C$4:$C$1000)*1,("Var_Fout"=[1]OUT_SyntheticFuels!$B$4:$B$1000)*1,[1]OUT_SyntheticFuels!J$4:J$1000)</f>
        <v>7.616591147828303</v>
      </c>
      <c r="L709" s="17" cm="1">
        <f t="array" ref="L709">SUMPRODUCT(("CT_CWODPLT"=[1]OUT_SyntheticFuels!$C$4:$C$1000)*1,("Var_Fout"=[1]OUT_SyntheticFuels!$B$4:$B$1000)*1,[1]OUT_SyntheticFuels!K$4:K$1000)</f>
        <v>7.6787826597790882</v>
      </c>
      <c r="M709" s="17" cm="1">
        <f t="array" ref="M709">SUMPRODUCT(("CT_CWODPLT"=[1]OUT_SyntheticFuels!$C$4:$C$1000)*1,("Var_Fout"=[1]OUT_SyntheticFuels!$B$4:$B$1000)*1,[1]OUT_SyntheticFuels!L$4:L$1000)</f>
        <v>7.5288966536491353</v>
      </c>
      <c r="N709" s="17" cm="1">
        <f t="array" ref="N709">SUMPRODUCT(("CT_CWODPLT"=[1]OUT_SyntheticFuels!$C$4:$C$1000)*1,("Var_Fout"=[1]OUT_SyntheticFuels!$B$4:$B$1000)*1,[1]OUT_SyntheticFuels!M$4:M$1000)</f>
        <v>7.5542625871564084</v>
      </c>
      <c r="O709" s="17" cm="1">
        <f t="array" ref="O709">SUMPRODUCT(("CT_CWODPLT"=[1]OUT_SyntheticFuels!$C$4:$C$1000)*1,("Var_Fout"=[1]OUT_SyntheticFuels!$B$4:$B$1000)*1,[1]OUT_SyntheticFuels!N$4:N$1000)</f>
        <v>7.6427544299743619</v>
      </c>
      <c r="P709" s="17" cm="1">
        <f t="array" ref="P709">SUMPRODUCT(("CT_CWODPLT"=[1]OUT_SyntheticFuels!$C$4:$C$1000)*1,("Var_Fout"=[1]OUT_SyntheticFuels!$B$4:$B$1000)*1,[1]OUT_SyntheticFuels!O$4:O$1000)</f>
        <v>7.6436245321465464</v>
      </c>
      <c r="Q709" s="17" cm="1">
        <f t="array" ref="Q709">SUMPRODUCT(("CT_CWODPLT"=[1]OUT_SyntheticFuels!$C$4:$C$1000)*1,("Var_Fout"=[1]OUT_SyntheticFuels!$B$4:$B$1000)*1,[1]OUT_SyntheticFuels!P$4:P$1000)</f>
        <v>7.6441817647204822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5.9796557171117941</v>
      </c>
      <c r="G710" s="18">
        <f t="shared" ref="G710:K710" si="812">G709</f>
        <v>6.9696605683702826</v>
      </c>
      <c r="H710" s="18">
        <f t="shared" si="812"/>
        <v>6.8256541835241178</v>
      </c>
      <c r="I710" s="18">
        <f t="shared" si="812"/>
        <v>6.9914659576531104</v>
      </c>
      <c r="J710" s="18">
        <f t="shared" si="812"/>
        <v>7.2750143180535529</v>
      </c>
      <c r="K710" s="18">
        <f t="shared" si="812"/>
        <v>7.616591147828303</v>
      </c>
      <c r="L710" s="18">
        <f t="shared" ref="L710:O710" si="813">L709</f>
        <v>7.6787826597790882</v>
      </c>
      <c r="M710" s="18">
        <f t="shared" si="813"/>
        <v>7.5288966536491353</v>
      </c>
      <c r="N710" s="18">
        <f t="shared" si="813"/>
        <v>7.5542625871564084</v>
      </c>
      <c r="O710" s="18">
        <f t="shared" si="813"/>
        <v>7.6427544299743619</v>
      </c>
      <c r="P710" s="18">
        <f>P709</f>
        <v>7.6436245321465464</v>
      </c>
      <c r="Q710" s="18">
        <f>Q709</f>
        <v>7.6441817647204822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7.1186377584664209</v>
      </c>
      <c r="G711" s="17" cm="1">
        <f t="array" ref="G711">SUMPRODUCT(("CT_CWODPLT"=[1]OUT_SyntheticFuels!$C$4:$C$1000)*1,("Var_Fin"=[1]OUT_SyntheticFuels!$B$4:$B$1000)*1,[1]OUT_SyntheticFuels!F$4:F$1000)</f>
        <v>8.2972149623455742</v>
      </c>
      <c r="H711" s="17" cm="1">
        <f t="array" ref="H711">SUMPRODUCT(("CT_CWODPLT"=[1]OUT_SyntheticFuels!$C$4:$C$1000)*1,("Var_Fin"=[1]OUT_SyntheticFuels!$B$4:$B$1000)*1,[1]OUT_SyntheticFuels!G$4:G$1000)</f>
        <v>8.1257787899096581</v>
      </c>
      <c r="I711" s="17" cm="1">
        <f t="array" ref="I711">SUMPRODUCT(("CT_CWODPLT"=[1]OUT_SyntheticFuels!$C$4:$C$1000)*1,("Var_Fin"=[1]OUT_SyntheticFuels!$B$4:$B$1000)*1,[1]OUT_SyntheticFuels!H$4:H$1000)</f>
        <v>8.3231737591108477</v>
      </c>
      <c r="J711" s="17" cm="1">
        <f t="array" ref="J711">SUMPRODUCT(("CT_CWODPLT"=[1]OUT_SyntheticFuels!$C$4:$C$1000)*1,("Var_Fin"=[1]OUT_SyntheticFuels!$B$4:$B$1000)*1,[1]OUT_SyntheticFuels!I$4:I$1000)</f>
        <v>8.6607313310161302</v>
      </c>
      <c r="K711" s="17" cm="1">
        <f t="array" ref="K711">SUMPRODUCT(("CT_CWODPLT"=[1]OUT_SyntheticFuels!$C$4:$C$1000)*1,("Var_Fin"=[1]OUT_SyntheticFuels!$B$4:$B$1000)*1,[1]OUT_SyntheticFuels!J$4:J$1000)</f>
        <v>9.0673704140813118</v>
      </c>
      <c r="L711" s="17" cm="1">
        <f t="array" ref="L711">SUMPRODUCT(("CT_CWODPLT"=[1]OUT_SyntheticFuels!$C$4:$C$1000)*1,("Var_Fin"=[1]OUT_SyntheticFuels!$B$4:$B$1000)*1,[1]OUT_SyntheticFuels!K$4:K$1000)</f>
        <v>9.1414079283084391</v>
      </c>
      <c r="M711" s="17" cm="1">
        <f t="array" ref="M711">SUMPRODUCT(("CT_CWODPLT"=[1]OUT_SyntheticFuels!$C$4:$C$1000)*1,("Var_Fin"=[1]OUT_SyntheticFuels!$B$4:$B$1000)*1,[1]OUT_SyntheticFuels!L$4:L$1000)</f>
        <v>8.9629722067251567</v>
      </c>
      <c r="N711" s="17" cm="1">
        <f t="array" ref="N711">SUMPRODUCT(("CT_CWODPLT"=[1]OUT_SyntheticFuels!$C$4:$C$1000)*1,("Var_Fin"=[1]OUT_SyntheticFuels!$B$4:$B$1000)*1,[1]OUT_SyntheticFuels!M$4:M$1000)</f>
        <v>8.9931697466147789</v>
      </c>
      <c r="O711" s="17" cm="1">
        <f t="array" ref="O711">SUMPRODUCT(("CT_CWODPLT"=[1]OUT_SyntheticFuels!$C$4:$C$1000)*1,("Var_Fin"=[1]OUT_SyntheticFuels!$B$4:$B$1000)*1,[1]OUT_SyntheticFuels!N$4:N$1000)</f>
        <v>9.0985171785409076</v>
      </c>
      <c r="P711" s="17" cm="1">
        <f t="array" ref="P711">SUMPRODUCT(("CT_CWODPLT"=[1]OUT_SyntheticFuels!$C$4:$C$1000)*1,("Var_Fin"=[1]OUT_SyntheticFuels!$B$4:$B$1000)*1,[1]OUT_SyntheticFuels!O$4:O$1000)</f>
        <v>9.0995530144601791</v>
      </c>
      <c r="Q711" s="17" cm="1">
        <f t="array" ref="Q711">SUMPRODUCT(("CT_CWODPLT"=[1]OUT_SyntheticFuels!$C$4:$C$1000)*1,("Var_Fin"=[1]OUT_SyntheticFuels!$B$4:$B$1000)*1,[1]OUT_SyntheticFuels!P$4:P$1000)</f>
        <v>9.1002163865720043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7.1186377584664209</v>
      </c>
      <c r="G712" s="18">
        <f t="shared" si="814"/>
        <v>8.2972149623455742</v>
      </c>
      <c r="H712" s="18">
        <f t="shared" si="814"/>
        <v>8.1257787899096581</v>
      </c>
      <c r="I712" s="18">
        <f t="shared" si="814"/>
        <v>8.3231737591108477</v>
      </c>
      <c r="J712" s="18">
        <f t="shared" si="814"/>
        <v>8.6607313310161302</v>
      </c>
      <c r="K712" s="18">
        <f t="shared" si="814"/>
        <v>9.0673704140813118</v>
      </c>
      <c r="L712" s="18">
        <f t="shared" ref="L712:O712" si="815">L711</f>
        <v>9.1414079283084391</v>
      </c>
      <c r="M712" s="18">
        <f t="shared" si="815"/>
        <v>8.9629722067251567</v>
      </c>
      <c r="N712" s="18">
        <f t="shared" si="815"/>
        <v>8.9931697466147789</v>
      </c>
      <c r="O712" s="18">
        <f t="shared" si="815"/>
        <v>9.0985171785409076</v>
      </c>
      <c r="P712" s="18">
        <f>P711</f>
        <v>9.0995530144601791</v>
      </c>
      <c r="Q712" s="18">
        <f>Q711</f>
        <v>9.1002163865720043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0.84000000000000008</v>
      </c>
      <c r="G713" s="14">
        <f t="shared" si="816"/>
        <v>0.84000000000000008</v>
      </c>
      <c r="H713" s="14">
        <f t="shared" si="816"/>
        <v>0.84000000000000064</v>
      </c>
      <c r="I713" s="14">
        <f t="shared" si="816"/>
        <v>0.83999999999999986</v>
      </c>
      <c r="J713" s="14">
        <f t="shared" si="816"/>
        <v>0.84000000000000041</v>
      </c>
      <c r="K713" s="14">
        <f t="shared" si="816"/>
        <v>0.84000000000000008</v>
      </c>
      <c r="L713" s="14">
        <f t="shared" ref="L713:O713" si="817">IFERROR(L709/L711,"-")</f>
        <v>0.84</v>
      </c>
      <c r="M713" s="14">
        <f t="shared" si="817"/>
        <v>0.84000000000000041</v>
      </c>
      <c r="N713" s="14">
        <f t="shared" si="817"/>
        <v>0.8399999999999993</v>
      </c>
      <c r="O713" s="14">
        <f t="shared" si="817"/>
        <v>0.84</v>
      </c>
      <c r="P713" s="14">
        <f>IFERROR(P709/P711,"-")</f>
        <v>0.83999999999999952</v>
      </c>
      <c r="Q713" s="14">
        <f>IFERROR(Q709/Q711,"-")</f>
        <v>0.83999999999999986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0.22521347706483363</v>
      </c>
      <c r="L714" s="17">
        <f t="shared" ref="L714:O714" si="819">L715+L717</f>
        <v>9.3386367313875812E-2</v>
      </c>
      <c r="M714" s="17">
        <f t="shared" si="819"/>
        <v>0.35436423029957642</v>
      </c>
      <c r="N714" s="17">
        <f t="shared" si="819"/>
        <v>1.4921580111034343</v>
      </c>
      <c r="O714" s="17">
        <f t="shared" si="819"/>
        <v>3.1229094191708935</v>
      </c>
      <c r="P714" s="17">
        <f>P715+P717</f>
        <v>3.5254679781079337</v>
      </c>
      <c r="Q714" s="17">
        <f>Q715+Q717</f>
        <v>3.5100035555831126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5.1774859474560406E-4</v>
      </c>
      <c r="L715" s="18">
        <f t="shared" si="820"/>
        <v>2.8125422464059496E-4</v>
      </c>
      <c r="M715" s="18">
        <f t="shared" si="820"/>
        <v>2.780597536764416E-3</v>
      </c>
      <c r="N715" s="18">
        <f t="shared" si="820"/>
        <v>1.4242641915000569</v>
      </c>
      <c r="O715" s="18">
        <f t="shared" si="820"/>
        <v>3.0127616643952178</v>
      </c>
      <c r="P715" s="18">
        <f>P716</f>
        <v>3.4250223006168348</v>
      </c>
      <c r="Q715" s="18">
        <f>Q716</f>
        <v>3.4215245896792816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5.1774859474560406E-4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2.8125422464059496E-4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2.780597536764416E-3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1.4242641915000569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3.0127616643952178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3.4250223006168348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3.4215245896792816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0.22469572847008804</v>
      </c>
      <c r="L717" s="18">
        <f t="shared" ref="L717:O717" si="823">SUM(L718:L720)</f>
        <v>9.310511308923522E-2</v>
      </c>
      <c r="M717" s="18">
        <f t="shared" si="823"/>
        <v>0.35158363276281202</v>
      </c>
      <c r="N717" s="18">
        <f t="shared" si="823"/>
        <v>6.789381960337737E-2</v>
      </c>
      <c r="O717" s="18">
        <f t="shared" si="823"/>
        <v>0.11014775477567564</v>
      </c>
      <c r="P717" s="18">
        <f>SUM(P718:P720)</f>
        <v>0.1004456774910988</v>
      </c>
      <c r="Q717" s="18">
        <f>SUM(Q718:Q720)</f>
        <v>8.8478965903830961E-2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2.2315169559835612E-3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1.1647276635037959E-3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4.3509266062664913E-4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6.1873903557986174E-4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1.091519566574778E-3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8.678656802233451E-4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2.8762904906795301E-3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0.22218059912414978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9.1789122259557848E-2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0.35114854010218538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6.7197401436147997E-2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0.10891301382478727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9.9465280912789472E-2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8.5334964433394153E-2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2.8361238995469379E-4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1.5126316617357856E-4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0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7.7679131649505953E-5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1.4322138431359567E-4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1.1253089808598344E-4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2.6771097975727444E-4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0.32355465101312975</v>
      </c>
      <c r="L721" s="17">
        <f t="shared" si="825"/>
        <v>0.13435433731682006</v>
      </c>
      <c r="M721" s="17">
        <f t="shared" si="825"/>
        <v>0.50600268520968339</v>
      </c>
      <c r="N721" s="17">
        <f t="shared" si="825"/>
        <v>1.9468907639387893</v>
      </c>
      <c r="O721" s="17">
        <f t="shared" si="825"/>
        <v>4.0703952340854288</v>
      </c>
      <c r="P721" s="17">
        <f>P722</f>
        <v>4.5918620348184991</v>
      </c>
      <c r="Q721" s="17">
        <f>Q722</f>
        <v>4.570865543531303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0.32355465101312975</v>
      </c>
      <c r="L722" s="18">
        <f t="shared" ref="L722:O722" si="828">SUM(L723,L725)</f>
        <v>0.13435433731682006</v>
      </c>
      <c r="M722" s="18">
        <f t="shared" si="828"/>
        <v>0.50600268520968339</v>
      </c>
      <c r="N722" s="18">
        <f t="shared" si="828"/>
        <v>1.9468907639387893</v>
      </c>
      <c r="O722" s="18">
        <f t="shared" si="828"/>
        <v>4.0703952340854288</v>
      </c>
      <c r="P722" s="18">
        <f>SUM(P723,P725)</f>
        <v>4.5918620348184991</v>
      </c>
      <c r="Q722" s="18">
        <f>SUM(Q723,Q725)</f>
        <v>4.570865543531303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6.7240077239688904E-4</v>
      </c>
      <c r="L723" s="18">
        <f t="shared" si="830"/>
        <v>3.6526522680596749E-4</v>
      </c>
      <c r="M723" s="18">
        <f t="shared" si="830"/>
        <v>3.6111656321615873E-3</v>
      </c>
      <c r="N723" s="18">
        <f t="shared" si="830"/>
        <v>1.8496937551948818</v>
      </c>
      <c r="O723" s="18">
        <f t="shared" si="830"/>
        <v>3.9126774862275582</v>
      </c>
      <c r="P723" s="18">
        <f>P724</f>
        <v>4.448080909892</v>
      </c>
      <c r="Q723" s="18">
        <f>Q724</f>
        <v>4.44353842815491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6.7240077239688904E-4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3.6526522680596749E-4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3.6111656321615873E-3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1.8496937551948818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3.9126774862275582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4.448080909892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4.44353842815491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0.32288225024073286</v>
      </c>
      <c r="L725" s="18">
        <f t="shared" ref="L725:O725" si="832">SUM(L726:L728)</f>
        <v>0.13398907209001409</v>
      </c>
      <c r="M725" s="18">
        <f t="shared" si="832"/>
        <v>0.50239151957752182</v>
      </c>
      <c r="N725" s="18">
        <f t="shared" si="832"/>
        <v>9.7197008743907548E-2</v>
      </c>
      <c r="O725" s="18">
        <f t="shared" si="832"/>
        <v>0.15771774785787035</v>
      </c>
      <c r="P725" s="18">
        <f>SUM(P726:P728)</f>
        <v>0.1437811249264995</v>
      </c>
      <c r="Q725" s="18">
        <f>SUM(Q726:Q728)</f>
        <v>0.12732711537639288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4.863298363633084E-3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2.5328175896651654E-3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7.5074800297078006E-4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1.0667914406549319E-3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1.8809264086950756E-3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1.4941314799568979E-3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4.9585096273498316E-3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0.31740085589164274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0.13112731751365422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0.501640771574551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9.5996287765925892E-2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0.15559001974969619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0.14209325844684217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0.12190709204770611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6.1809598545703014E-4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3.2893698669468922E-4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0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1.3392953732673418E-4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2.4680169947906608E-4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1.9373499970043689E-4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4.615137013369219E-4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>
        <f t="shared" si="834"/>
        <v>0.76999999999999924</v>
      </c>
      <c r="L730" s="14">
        <f t="shared" ref="L730:O730" si="835">IFERROR(L716/L724,"-")</f>
        <v>0.77</v>
      </c>
      <c r="M730" s="14">
        <f t="shared" si="835"/>
        <v>0.76999999999999824</v>
      </c>
      <c r="N730" s="14">
        <f t="shared" si="835"/>
        <v>0.76999999999999891</v>
      </c>
      <c r="O730" s="14">
        <f t="shared" si="835"/>
        <v>0.76999999999999946</v>
      </c>
      <c r="P730" s="14">
        <f>IFERROR(P716/P724,"-")</f>
        <v>0.7699999999999988</v>
      </c>
      <c r="Q730" s="14">
        <f>IFERROR(Q716/Q724,"-")</f>
        <v>0.77000000000000024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>
        <f t="shared" si="837"/>
        <v>0.45884845821314696</v>
      </c>
      <c r="L731" s="16">
        <f t="shared" ref="L731:O731" si="838">IFERROR(L718/L726,"-")</f>
        <v>0.45985453838299156</v>
      </c>
      <c r="M731" s="16">
        <f t="shared" si="838"/>
        <v>0.57954554511626644</v>
      </c>
      <c r="N731" s="16">
        <f t="shared" si="838"/>
        <v>0.58000000000000118</v>
      </c>
      <c r="O731" s="16">
        <f t="shared" si="838"/>
        <v>0.58030955465824852</v>
      </c>
      <c r="P731" s="16">
        <f t="shared" ref="P731:Q733" si="839">IFERROR(P718/P726,"-")</f>
        <v>0.5808496051822567</v>
      </c>
      <c r="Q731" s="16">
        <f t="shared" si="839"/>
        <v>0.58007157530050368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>
        <f t="shared" si="840"/>
        <v>0.69999999999999951</v>
      </c>
      <c r="L732" s="16">
        <f t="shared" ref="L732:O732" si="841">IFERROR(L719/L727,"-")</f>
        <v>0.69999999999999918</v>
      </c>
      <c r="M732" s="16">
        <f t="shared" si="841"/>
        <v>0.6999999999999994</v>
      </c>
      <c r="N732" s="16">
        <f t="shared" si="841"/>
        <v>0.69999999999999862</v>
      </c>
      <c r="O732" s="16">
        <f t="shared" si="841"/>
        <v>0.69999999999999962</v>
      </c>
      <c r="P732" s="16">
        <f t="shared" si="839"/>
        <v>0.69999999999999962</v>
      </c>
      <c r="Q732" s="16">
        <f t="shared" si="839"/>
        <v>0.69999999999999896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>
        <f t="shared" si="842"/>
        <v>0.45884845821314663</v>
      </c>
      <c r="L733" s="16">
        <f t="shared" ref="L733:O733" si="843">IFERROR(L720/L728,"-")</f>
        <v>0.45985453838299162</v>
      </c>
      <c r="M733" s="16" t="str">
        <f t="shared" si="843"/>
        <v>-</v>
      </c>
      <c r="N733" s="16">
        <f t="shared" si="843"/>
        <v>0.58000000000000096</v>
      </c>
      <c r="O733" s="16">
        <f t="shared" si="843"/>
        <v>0.58030955465824829</v>
      </c>
      <c r="P733" s="16">
        <f t="shared" si="839"/>
        <v>0.58084960518225692</v>
      </c>
      <c r="Q733" s="16">
        <f t="shared" si="839"/>
        <v>0.58007157530050368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1.6659165235463104E-2</v>
      </c>
      <c r="L734" s="17">
        <f t="shared" si="848"/>
        <v>6.9115645950844629E-3</v>
      </c>
      <c r="M734" s="17">
        <f t="shared" si="848"/>
        <v>2.6103505261213092E-2</v>
      </c>
      <c r="N734" s="17">
        <f t="shared" si="848"/>
        <v>8.5338716078248916E-2</v>
      </c>
      <c r="O734" s="17">
        <f t="shared" si="848"/>
        <v>0.17804799652495043</v>
      </c>
      <c r="P734" s="17">
        <f>P735</f>
        <v>0.20058355344166956</v>
      </c>
      <c r="Q734" s="17">
        <f>Q735</f>
        <v>0.19950213410489148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1.6659165235463104E-2</v>
      </c>
      <c r="L735" s="18">
        <f t="shared" ref="L735:O735" si="854">SUM(L739,L741)</f>
        <v>6.9115645950844629E-3</v>
      </c>
      <c r="M735" s="18">
        <f t="shared" si="854"/>
        <v>2.6103505261213092E-2</v>
      </c>
      <c r="N735" s="18">
        <f t="shared" si="854"/>
        <v>8.5338716078248916E-2</v>
      </c>
      <c r="O735" s="18">
        <f t="shared" si="854"/>
        <v>0.17804799652495043</v>
      </c>
      <c r="P735" s="18">
        <f>SUM(P739,P741)</f>
        <v>0.20058355344166956</v>
      </c>
      <c r="Q735" s="18">
        <f>SUM(Q739,Q741)</f>
        <v>0.19950213410489148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1.0724745556411482E-2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5.0023564079917805E-3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1.8455761644321347E-2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5.2190589669694046E-2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0.1011339071360001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0.10604068624597306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5.9343852917855648E-3</v>
      </c>
      <c r="L737" s="18">
        <f t="shared" ref="L737:O737" si="856">L735-L736-L738</f>
        <v>1.7485973869467643E-3</v>
      </c>
      <c r="M737" s="18">
        <f t="shared" si="856"/>
        <v>6.3958575674094454E-3</v>
      </c>
      <c r="N737" s="18">
        <f t="shared" si="856"/>
        <v>1.7834756308316557E-2</v>
      </c>
      <c r="O737" s="18">
        <f t="shared" si="856"/>
        <v>3.4314518377614012E-2</v>
      </c>
      <c r="P737" s="18">
        <f>P735-P736-P738</f>
        <v>3.5786249251368425E-2</v>
      </c>
      <c r="Q737" s="18">
        <f>Q735-Q736-Q738</f>
        <v>0.19950213410489148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3.4387266056974296E-8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1.6061080014591802E-4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1.2518860494822996E-3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1.5313370100238314E-2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4.2599571011336324E-2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5.8756617944328078E-2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2.9201020743652049E-5</v>
      </c>
      <c r="L739" s="18">
        <f t="shared" si="861"/>
        <v>1.5862738269729531E-5</v>
      </c>
      <c r="M739" s="18">
        <f t="shared" si="861"/>
        <v>1.5682570107351302E-4</v>
      </c>
      <c r="N739" s="18">
        <f t="shared" si="861"/>
        <v>8.0328500400603284E-2</v>
      </c>
      <c r="O739" s="18">
        <f t="shared" si="861"/>
        <v>0.1699197578718902</v>
      </c>
      <c r="P739" s="18">
        <f>P740</f>
        <v>0.19317125775478955</v>
      </c>
      <c r="Q739" s="18">
        <f>Q740</f>
        <v>0.1929739868579112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2.9201020743652049E-5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1.5862738269729531E-5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1.5682570107351302E-4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8.0328500400603284E-2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0.1699197578718902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0.19317125775478955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0.1929739868579112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1.6629964214719451E-2</v>
      </c>
      <c r="L741" s="18">
        <f t="shared" ref="L741:O741" si="869">SUM(L742:L744)</f>
        <v>6.8957018568147335E-3</v>
      </c>
      <c r="M741" s="18">
        <f t="shared" si="869"/>
        <v>2.5946679560139577E-2</v>
      </c>
      <c r="N741" s="18">
        <f t="shared" si="869"/>
        <v>5.0102156776456342E-3</v>
      </c>
      <c r="O741" s="18">
        <f t="shared" si="869"/>
        <v>8.1282386530602182E-3</v>
      </c>
      <c r="P741" s="18">
        <f>SUM(P742:P744)</f>
        <v>7.4122956868800174E-3</v>
      </c>
      <c r="Q741" s="18">
        <f>SUM(Q742:Q744)</f>
        <v>6.5281472469802797E-3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2.067582666314974E-4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1.0768020700702495E-4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3.1917300598299778E-5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4.5353571308003805E-5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7.9965705339262594E-5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6.3521505738887662E-5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2.10806078297151E-4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1.6396928215362237E-2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6.7740372227553707E-3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2.5914762259541278E-2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4.9591682259877215E-3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8.0377804202693033E-3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7.3405377313638656E-3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6.2977203751844908E-3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2.6277732725720219E-5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1.3984427052338039E-5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0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5.6938803499087838E-6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1.0492527451653026E-5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8.2364497772643904E-6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1.9620793498637896E-5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1.8798872154560027E-5</v>
      </c>
      <c r="L745" s="18">
        <f t="shared" ref="L745:O745" si="871">IFERROR(L$736/L$735,0)*L739</f>
        <v>1.1480912800599856E-5</v>
      </c>
      <c r="M745" s="18">
        <f t="shared" si="871"/>
        <v>1.1087927578128792E-4</v>
      </c>
      <c r="N745" s="18">
        <f t="shared" si="871"/>
        <v>4.9126492591541275E-2</v>
      </c>
      <c r="O745" s="18">
        <f t="shared" si="871"/>
        <v>9.6516946826634059E-2</v>
      </c>
      <c r="P745" s="18">
        <f t="shared" ref="P745:Q750" si="872">IFERROR(P$736/P$735,0)*P739</f>
        <v>0.10212209517602576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1.8798872154560027E-5</v>
      </c>
      <c r="L746" s="18">
        <f t="shared" ref="L746:O746" si="874">IFERROR(L$736/L$735,0)*L740</f>
        <v>1.1480912800599856E-5</v>
      </c>
      <c r="M746" s="18">
        <f t="shared" si="874"/>
        <v>1.1087927578128792E-4</v>
      </c>
      <c r="N746" s="18">
        <f t="shared" si="874"/>
        <v>4.9126492591541275E-2</v>
      </c>
      <c r="O746" s="18">
        <f t="shared" si="874"/>
        <v>9.6516946826634059E-2</v>
      </c>
      <c r="P746" s="18">
        <f t="shared" si="872"/>
        <v>0.10212209517602576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1.0705946684256921E-2</v>
      </c>
      <c r="L747" s="18">
        <f t="shared" ref="L747:O747" si="878">IFERROR(L$736/L$735,0)*L741</f>
        <v>4.9908754951911811E-3</v>
      </c>
      <c r="M747" s="18">
        <f t="shared" si="878"/>
        <v>1.8344882368540056E-2</v>
      </c>
      <c r="N747" s="18">
        <f t="shared" si="878"/>
        <v>3.0640970781527711E-3</v>
      </c>
      <c r="O747" s="18">
        <f t="shared" si="878"/>
        <v>4.6169603093660395E-3</v>
      </c>
      <c r="P747" s="18">
        <f t="shared" si="872"/>
        <v>3.9185910699472996E-3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1.3310569707221289E-4</v>
      </c>
      <c r="L748" s="18">
        <f t="shared" ref="L748:O748" si="880">IFERROR(L$736/L$735,0)*L742</f>
        <v>7.79352874627789E-5</v>
      </c>
      <c r="M748" s="18">
        <f t="shared" si="880"/>
        <v>2.2566244888484407E-5</v>
      </c>
      <c r="N748" s="18">
        <f t="shared" si="880"/>
        <v>2.7736878863057362E-5</v>
      </c>
      <c r="O748" s="18">
        <f t="shared" si="880"/>
        <v>4.5421708616150808E-5</v>
      </c>
      <c r="P748" s="18">
        <f t="shared" si="872"/>
        <v>3.3581337773477912E-5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1.0555924053274792E-2</v>
      </c>
      <c r="L749" s="18">
        <f t="shared" ref="L749:O749" si="882">IFERROR(L$736/L$735,0)*L743</f>
        <v>4.9028187529818008E-3</v>
      </c>
      <c r="M749" s="18">
        <f t="shared" si="882"/>
        <v>1.8322316123651573E-2</v>
      </c>
      <c r="N749" s="18">
        <f t="shared" si="882"/>
        <v>3.0328779934794227E-3</v>
      </c>
      <c r="O749" s="18">
        <f t="shared" si="882"/>
        <v>4.5655786892786652E-3</v>
      </c>
      <c r="P749" s="18">
        <f t="shared" si="872"/>
        <v>3.8806554430428058E-3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1.6916933909918216E-5</v>
      </c>
      <c r="L750" s="18">
        <f t="shared" ref="L750:O750" si="884">IFERROR(L$736/L$735,0)*L744</f>
        <v>1.0121454746600963E-5</v>
      </c>
      <c r="M750" s="18">
        <f t="shared" si="884"/>
        <v>0</v>
      </c>
      <c r="N750" s="18">
        <f t="shared" si="884"/>
        <v>3.4822058102906593E-6</v>
      </c>
      <c r="O750" s="18">
        <f t="shared" si="884"/>
        <v>5.959911471223472E-6</v>
      </c>
      <c r="P750" s="18">
        <f t="shared" si="872"/>
        <v>4.3542891310158959E-6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1.04020883133666E-5</v>
      </c>
      <c r="L751" s="18">
        <f t="shared" ref="L751:O751" si="886">IFERROR(L$737/L$735,0)*L739</f>
        <v>4.0132074737457518E-6</v>
      </c>
      <c r="M751" s="18">
        <f t="shared" si="886"/>
        <v>3.8425293344251287E-5</v>
      </c>
      <c r="N751" s="18">
        <f t="shared" si="886"/>
        <v>1.6787682016959928E-2</v>
      </c>
      <c r="O751" s="18">
        <f t="shared" si="886"/>
        <v>3.2747993619785677E-2</v>
      </c>
      <c r="P751" s="18">
        <f t="shared" ref="P751:Q756" si="887">IFERROR(P$737/P$735,0)*P739</f>
        <v>3.4463816497415499E-2</v>
      </c>
      <c r="Q751" s="18">
        <f t="shared" si="887"/>
        <v>0.1929739868579112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1.04020883133666E-5</v>
      </c>
      <c r="L752" s="18">
        <f t="shared" ref="L752:O752" si="889">IFERROR(L$737/L$735,0)*L740</f>
        <v>4.0132074737457518E-6</v>
      </c>
      <c r="M752" s="18">
        <f t="shared" si="889"/>
        <v>3.8425293344251287E-5</v>
      </c>
      <c r="N752" s="18">
        <f t="shared" si="889"/>
        <v>1.6787682016959928E-2</v>
      </c>
      <c r="O752" s="18">
        <f t="shared" si="889"/>
        <v>3.2747993619785677E-2</v>
      </c>
      <c r="P752" s="18">
        <f t="shared" si="887"/>
        <v>3.4463816497415499E-2</v>
      </c>
      <c r="Q752" s="18">
        <f t="shared" si="887"/>
        <v>0.1929739868579112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5.9239832034721981E-3</v>
      </c>
      <c r="L753" s="18">
        <f t="shared" ref="L753:O753" si="893">IFERROR(L$737/L$735,0)*L741</f>
        <v>1.7445841794730187E-3</v>
      </c>
      <c r="M753" s="18">
        <f t="shared" si="893"/>
        <v>6.3574322740651938E-3</v>
      </c>
      <c r="N753" s="18">
        <f t="shared" si="893"/>
        <v>1.0470742913566283E-3</v>
      </c>
      <c r="O753" s="18">
        <f t="shared" si="893"/>
        <v>1.5665247578283306E-3</v>
      </c>
      <c r="P753" s="18">
        <f t="shared" si="887"/>
        <v>1.3224327539529282E-3</v>
      </c>
      <c r="Q753" s="18">
        <f t="shared" si="887"/>
        <v>6.5281472469802797E-3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7.3652142776103974E-5</v>
      </c>
      <c r="L754" s="18">
        <f t="shared" ref="L754:O754" si="895">IFERROR(L$737/L$735,0)*L742</f>
        <v>2.7242649042487826E-5</v>
      </c>
      <c r="M754" s="18">
        <f t="shared" si="895"/>
        <v>7.8203485133563574E-6</v>
      </c>
      <c r="N754" s="18">
        <f t="shared" si="895"/>
        <v>9.4783461617636159E-6</v>
      </c>
      <c r="O754" s="18">
        <f t="shared" si="895"/>
        <v>1.5411488581723357E-5</v>
      </c>
      <c r="P754" s="18">
        <f t="shared" si="887"/>
        <v>1.1332915377108012E-5</v>
      </c>
      <c r="Q754" s="18">
        <f t="shared" si="887"/>
        <v>2.10806078297151E-4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5.84097031612187E-3</v>
      </c>
      <c r="L755" s="18">
        <f t="shared" ref="L755:O755" si="897">IFERROR(L$737/L$735,0)*L743</f>
        <v>1.7138035279615881E-3</v>
      </c>
      <c r="M755" s="18">
        <f t="shared" si="897"/>
        <v>6.3496119255518381E-3</v>
      </c>
      <c r="N755" s="18">
        <f t="shared" si="897"/>
        <v>1.036405993281407E-3</v>
      </c>
      <c r="O755" s="18">
        <f t="shared" si="897"/>
        <v>1.5490910840319767E-3</v>
      </c>
      <c r="P755" s="18">
        <f t="shared" si="887"/>
        <v>1.309630367925719E-3</v>
      </c>
      <c r="Q755" s="18">
        <f t="shared" si="887"/>
        <v>6.2977203751844908E-3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9.3607445742254379E-6</v>
      </c>
      <c r="L756" s="18">
        <f t="shared" ref="L756:O756" si="899">IFERROR(L$737/L$735,0)*L744</f>
        <v>3.5380024689427226E-6</v>
      </c>
      <c r="M756" s="18">
        <f t="shared" si="899"/>
        <v>0</v>
      </c>
      <c r="N756" s="18">
        <f t="shared" si="899"/>
        <v>1.1899519134576961E-6</v>
      </c>
      <c r="O756" s="18">
        <f t="shared" si="899"/>
        <v>2.0221852146306679E-6</v>
      </c>
      <c r="P756" s="18">
        <f t="shared" si="887"/>
        <v>1.469470650101312E-6</v>
      </c>
      <c r="Q756" s="18">
        <f t="shared" si="887"/>
        <v>1.9620793498637896E-5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6.0275725419279957E-11</v>
      </c>
      <c r="L757" s="18">
        <f t="shared" ref="L757:O757" si="901">IFERROR(L$738/L$735,0)*L739</f>
        <v>3.6861799538392373E-7</v>
      </c>
      <c r="M757" s="18">
        <f t="shared" si="901"/>
        <v>7.5211319479738107E-6</v>
      </c>
      <c r="N757" s="18">
        <f t="shared" si="901"/>
        <v>1.4414325792102081E-2</v>
      </c>
      <c r="O757" s="18">
        <f t="shared" si="901"/>
        <v>4.0654817425470474E-2</v>
      </c>
      <c r="P757" s="18">
        <f t="shared" ref="P757:Q762" si="902">IFERROR(P$738/P$735,0)*P739</f>
        <v>5.6585346081348291E-2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6.0275725419279957E-11</v>
      </c>
      <c r="L758" s="18">
        <f t="shared" ref="L758:O758" si="904">IFERROR(L$738/L$735,0)*L740</f>
        <v>3.6861799538392373E-7</v>
      </c>
      <c r="M758" s="18">
        <f t="shared" si="904"/>
        <v>7.5211319479738107E-6</v>
      </c>
      <c r="N758" s="18">
        <f t="shared" si="904"/>
        <v>1.4414325792102081E-2</v>
      </c>
      <c r="O758" s="18">
        <f t="shared" si="904"/>
        <v>4.0654817425470474E-2</v>
      </c>
      <c r="P758" s="18">
        <f t="shared" si="902"/>
        <v>5.6585346081348291E-2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3.432699033155501E-8</v>
      </c>
      <c r="L759" s="18">
        <f t="shared" ref="L759:O759" si="908">IFERROR(L$738/L$735,0)*L741</f>
        <v>1.6024218215053411E-4</v>
      </c>
      <c r="M759" s="18">
        <f t="shared" si="908"/>
        <v>1.2443649175343256E-3</v>
      </c>
      <c r="N759" s="18">
        <f t="shared" si="908"/>
        <v>8.9904430813623516E-4</v>
      </c>
      <c r="O759" s="18">
        <f t="shared" si="908"/>
        <v>1.9447535858658485E-3</v>
      </c>
      <c r="P759" s="18">
        <f t="shared" si="902"/>
        <v>2.1712718629797894E-3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4.2678318052822208E-10</v>
      </c>
      <c r="L760" s="18">
        <f t="shared" ref="L760:O760" si="910">IFERROR(L$738/L$735,0)*L742</f>
        <v>2.5022705017582226E-6</v>
      </c>
      <c r="M760" s="18">
        <f t="shared" si="910"/>
        <v>1.5307071964590112E-6</v>
      </c>
      <c r="N760" s="18">
        <f t="shared" si="910"/>
        <v>8.1383462831828286E-6</v>
      </c>
      <c r="O760" s="18">
        <f t="shared" si="910"/>
        <v>1.9132508141388429E-5</v>
      </c>
      <c r="P760" s="18">
        <f t="shared" si="902"/>
        <v>1.8607252588301739E-5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3.3845965574462698E-8</v>
      </c>
      <c r="L761" s="18">
        <f t="shared" ref="L761:O761" si="912">IFERROR(L$738/L$735,0)*L743</f>
        <v>1.5741494181198152E-4</v>
      </c>
      <c r="M761" s="18">
        <f t="shared" si="912"/>
        <v>1.2428342103378667E-3</v>
      </c>
      <c r="N761" s="18">
        <f t="shared" si="912"/>
        <v>8.8988423922689184E-4</v>
      </c>
      <c r="O761" s="18">
        <f t="shared" si="912"/>
        <v>1.9231106469586611E-3</v>
      </c>
      <c r="P761" s="18">
        <f t="shared" si="902"/>
        <v>2.1502519203953408E-3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5.4241576564102194E-11</v>
      </c>
      <c r="L762" s="18">
        <f t="shared" ref="L762:O762" si="914">IFERROR(L$738/L$735,0)*L744</f>
        <v>3.2496983679435413E-7</v>
      </c>
      <c r="M762" s="18">
        <f t="shared" si="914"/>
        <v>0</v>
      </c>
      <c r="N762" s="18">
        <f t="shared" si="914"/>
        <v>1.0217226261604283E-6</v>
      </c>
      <c r="O762" s="18">
        <f t="shared" si="914"/>
        <v>2.5104307657988866E-6</v>
      </c>
      <c r="P762" s="18">
        <f t="shared" si="902"/>
        <v>2.4126899961471825E-6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142.21751518357354</v>
      </c>
      <c r="G763" s="17">
        <f t="shared" si="917"/>
        <v>141.15568432520976</v>
      </c>
      <c r="H763" s="17">
        <f t="shared" si="917"/>
        <v>142.68938412319693</v>
      </c>
      <c r="I763" s="17">
        <f t="shared" si="917"/>
        <v>144.11514212217082</v>
      </c>
      <c r="J763" s="17">
        <f t="shared" si="917"/>
        <v>142.69315814201823</v>
      </c>
      <c r="K763" s="17">
        <f t="shared" si="917"/>
        <v>141.96245540345421</v>
      </c>
      <c r="L763" s="17">
        <f t="shared" ref="L763:O763" si="918">L764+L768+L778+L789+L791+L803+L805+L807+L811+L813+L815</f>
        <v>142.55625386668592</v>
      </c>
      <c r="M763" s="17">
        <f t="shared" si="918"/>
        <v>143.08160058795352</v>
      </c>
      <c r="N763" s="17">
        <f t="shared" si="918"/>
        <v>143.25608709979733</v>
      </c>
      <c r="O763" s="17">
        <f t="shared" si="918"/>
        <v>147.57937443892772</v>
      </c>
      <c r="P763" s="17">
        <f>P764+P768+P778+P789+P791+P803+P805+P807+P811+P813+P815</f>
        <v>143.18093353806927</v>
      </c>
      <c r="Q763" s="17">
        <f>Q764+Q768+Q778+Q789+Q791+Q803+Q805+Q807+Q811+Q813+Q815</f>
        <v>143.09831860463271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60.070033269646977</v>
      </c>
      <c r="G764" s="18">
        <f>[1]Industry!C$11</f>
        <v>62.576419105970871</v>
      </c>
      <c r="H764" s="18">
        <f>[1]Industry!D$11</f>
        <v>64.915588911593119</v>
      </c>
      <c r="I764" s="18">
        <f>[1]Industry!E$11</f>
        <v>68.19333312986727</v>
      </c>
      <c r="J764" s="18">
        <f>[1]Industry!F$11</f>
        <v>68.90863159509928</v>
      </c>
      <c r="K764" s="18">
        <f>[1]Industry!G$11</f>
        <v>69.254390483553649</v>
      </c>
      <c r="L764" s="18">
        <f>[1]Industry!H$11</f>
        <v>72.250721493628419</v>
      </c>
      <c r="M764" s="18">
        <f>[1]Industry!I$11</f>
        <v>73.650615992301056</v>
      </c>
      <c r="N764" s="18">
        <f>[1]Industry!J$11</f>
        <v>74.395858631729695</v>
      </c>
      <c r="O764" s="18">
        <f>[1]Industry!K$11</f>
        <v>76.749037498582794</v>
      </c>
      <c r="P764" s="18">
        <f>[1]Industry!L$11</f>
        <v>75.336958916049213</v>
      </c>
      <c r="Q764" s="18">
        <f>[1]Industry!M$11</f>
        <v>75.465914176625873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11.646950912043707</v>
      </c>
      <c r="G765" s="1">
        <f t="shared" si="920"/>
        <v>12.258979216814978</v>
      </c>
      <c r="H765" s="1">
        <f t="shared" si="920"/>
        <v>12.254846852362135</v>
      </c>
      <c r="I765" s="1">
        <f t="shared" si="920"/>
        <v>13.471842992540516</v>
      </c>
      <c r="J765" s="1">
        <f t="shared" si="920"/>
        <v>13.45405024149683</v>
      </c>
      <c r="K765" s="1">
        <f>K764-K766-K767</f>
        <v>13.436304799754843</v>
      </c>
      <c r="L765" s="1">
        <f t="shared" ref="L765:O765" si="921">L764-L766-L767</f>
        <v>13.418606087566715</v>
      </c>
      <c r="M765" s="1">
        <f t="shared" si="921"/>
        <v>13.400957188570082</v>
      </c>
      <c r="N765" s="1">
        <f t="shared" si="921"/>
        <v>13.400950787367293</v>
      </c>
      <c r="O765" s="1">
        <f t="shared" si="921"/>
        <v>13.680495993395624</v>
      </c>
      <c r="P765" s="1">
        <f>P764-P766-P767</f>
        <v>13.680492268388669</v>
      </c>
      <c r="Q765" s="1">
        <f>Q764-Q766-Q767</f>
        <v>13.680513230051027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0.3596847054322741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0.45106355530247272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1.1446121284699273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1.8552443783080437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2.5019074737919555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2.455733896245651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2.7209135545204628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3.4367729781183241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3.436775923610333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3.8309468479031734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3.830946678287797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3.8309517800212172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49.866376333853417</v>
      </c>
      <c r="H767" s="1">
        <f>[1]Industry!D$11-[1]Industry!D$33</f>
        <v>51.516129930761053</v>
      </c>
      <c r="I767" s="1">
        <f>[1]Industry!E$11-[1]Industry!E$33</f>
        <v>52.86624575901871</v>
      </c>
      <c r="J767" s="1">
        <f>[1]Industry!F$11-[1]Industry!F$33</f>
        <v>52.95267387981049</v>
      </c>
      <c r="K767" s="1">
        <f>[1]Industry!G$11-[1]Industry!G$33</f>
        <v>53.362351787553159</v>
      </c>
      <c r="L767" s="1">
        <f>[1]Industry!H$11-[1]Industry!H$33</f>
        <v>56.111201851541239</v>
      </c>
      <c r="M767" s="1">
        <f>[1]Industry!I$11-[1]Industry!I$33</f>
        <v>56.812885825612646</v>
      </c>
      <c r="N767" s="1">
        <f>[1]Industry!J$11-[1]Industry!J$33</f>
        <v>57.558131920752075</v>
      </c>
      <c r="O767" s="1">
        <f>[1]Industry!K$11-[1]Industry!K$33</f>
        <v>59.237594657283992</v>
      </c>
      <c r="P767" s="1">
        <f>[1]Industry!L$11-[1]Industry!L$33</f>
        <v>57.825519969372742</v>
      </c>
      <c r="Q767" s="1">
        <f>[1]Industry!M$11-[1]Industry!M$33</f>
        <v>57.954449166553623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11.627822153537435</v>
      </c>
      <c r="G768" s="1">
        <f t="shared" ref="G768:K768" si="922">SUM(G771,G776)</f>
        <v>10.525159570509828</v>
      </c>
      <c r="H768" s="1">
        <f t="shared" si="922"/>
        <v>8.0038009315584464</v>
      </c>
      <c r="I768" s="1">
        <f t="shared" si="922"/>
        <v>6.4682220495537281</v>
      </c>
      <c r="J768" s="1">
        <f t="shared" si="922"/>
        <v>4.8388302138092865</v>
      </c>
      <c r="K768" s="1">
        <f t="shared" si="922"/>
        <v>3.5578903775482393</v>
      </c>
      <c r="L768" s="1">
        <f t="shared" ref="L768:O768" si="923">SUM(L771,L776)</f>
        <v>1.7860252824316607</v>
      </c>
      <c r="M768" s="1">
        <f t="shared" si="923"/>
        <v>1.4222919155785836</v>
      </c>
      <c r="N768" s="1">
        <f t="shared" si="923"/>
        <v>1.3965069398732668</v>
      </c>
      <c r="O768" s="1">
        <f t="shared" si="923"/>
        <v>1.3965020926046396</v>
      </c>
      <c r="P768" s="1">
        <f>SUM(P771,P776)</f>
        <v>0.77178732782469794</v>
      </c>
      <c r="Q768" s="1">
        <f>SUM(Q771,Q776)</f>
        <v>0.77169044745786575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8.89781722104191</v>
      </c>
      <c r="G769" s="1">
        <f t="shared" ref="G769:K769" si="924">SUM(G773,G777)</f>
        <v>8.1046990859490524</v>
      </c>
      <c r="H769" s="1">
        <f t="shared" si="924"/>
        <v>8.0014149180546266</v>
      </c>
      <c r="I769" s="1">
        <f t="shared" si="924"/>
        <v>6.4678711178771842</v>
      </c>
      <c r="J769" s="1">
        <f t="shared" si="924"/>
        <v>4.8385932017961677</v>
      </c>
      <c r="K769" s="1">
        <f t="shared" si="924"/>
        <v>3.556553238432822</v>
      </c>
      <c r="L769" s="1">
        <f t="shared" ref="L769:O769" si="925">SUM(L773,L777)</f>
        <v>1.7851379563051535</v>
      </c>
      <c r="M769" s="1">
        <f t="shared" si="925"/>
        <v>1.4222919155785836</v>
      </c>
      <c r="N769" s="1">
        <f t="shared" si="925"/>
        <v>1.3965069398732668</v>
      </c>
      <c r="O769" s="1">
        <f t="shared" si="925"/>
        <v>1.3965020926046396</v>
      </c>
      <c r="P769" s="1">
        <f>SUM(P773,P777)</f>
        <v>0.77178732782469794</v>
      </c>
      <c r="Q769" s="1">
        <f>SUM(Q773,Q777)</f>
        <v>0.77169044745786575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2.7300049324955258</v>
      </c>
      <c r="G770" s="1">
        <f t="shared" ref="G770:K770" si="926">G775</f>
        <v>2.4204604845607758</v>
      </c>
      <c r="H770" s="1">
        <f t="shared" si="926"/>
        <v>2.3860135038195002E-3</v>
      </c>
      <c r="I770" s="1">
        <f t="shared" si="926"/>
        <v>3.5093167654435777E-4</v>
      </c>
      <c r="J770" s="1">
        <f t="shared" si="926"/>
        <v>2.3701201311864242E-4</v>
      </c>
      <c r="K770" s="1">
        <f t="shared" si="926"/>
        <v>1.3371391154172638E-3</v>
      </c>
      <c r="L770" s="1">
        <f t="shared" ref="L770:O770" si="927">L775</f>
        <v>8.8732612650699436E-4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11.627822153537435</v>
      </c>
      <c r="G771" s="1">
        <f t="shared" ref="G771:K771" si="928">SUM(G772,G774)</f>
        <v>10.525159570509828</v>
      </c>
      <c r="H771" s="1">
        <f t="shared" si="928"/>
        <v>8.0037310571128764</v>
      </c>
      <c r="I771" s="1">
        <f t="shared" si="928"/>
        <v>5.1756479446625878</v>
      </c>
      <c r="J771" s="1">
        <f t="shared" si="928"/>
        <v>3.5849631185449042</v>
      </c>
      <c r="K771" s="1">
        <f t="shared" si="928"/>
        <v>2.1355929346181219</v>
      </c>
      <c r="L771" s="1">
        <f t="shared" ref="L771:O771" si="929">SUM(L772,L774)</f>
        <v>0.36373506342782413</v>
      </c>
      <c r="M771" s="1">
        <f t="shared" si="929"/>
        <v>3.9449911824346498E-6</v>
      </c>
      <c r="N771" s="1">
        <f t="shared" si="929"/>
        <v>2.2577893975236953E-4</v>
      </c>
      <c r="O771" s="1">
        <f t="shared" si="929"/>
        <v>1.6239431085297051E-4</v>
      </c>
      <c r="P771" s="1">
        <f>SUM(P772,P774)</f>
        <v>8.1116681541479639E-5</v>
      </c>
      <c r="Q771" s="1">
        <f>SUM(Q772,Q774)</f>
        <v>5.0844017060291293E-5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8.89781722104191</v>
      </c>
      <c r="G772" s="1">
        <f>[1]Industry!C$34</f>
        <v>8.1046990859490524</v>
      </c>
      <c r="H772" s="1">
        <f>[1]Industry!D$34</f>
        <v>8.0013450436090565</v>
      </c>
      <c r="I772" s="1">
        <f>[1]Industry!E$34</f>
        <v>5.1752970129860438</v>
      </c>
      <c r="J772" s="1">
        <f>[1]Industry!F$34</f>
        <v>3.5847261065317855</v>
      </c>
      <c r="K772" s="1">
        <f>[1]Industry!G$34</f>
        <v>2.1342557955027046</v>
      </c>
      <c r="L772" s="1">
        <f>[1]Industry!H$34</f>
        <v>0.36284773730131714</v>
      </c>
      <c r="M772" s="1">
        <f>[1]Industry!I$34</f>
        <v>3.9449911824346498E-6</v>
      </c>
      <c r="N772" s="1">
        <f>[1]Industry!J$34</f>
        <v>2.2577893975236953E-4</v>
      </c>
      <c r="O772" s="1">
        <f>[1]Industry!K$34</f>
        <v>1.6239431085297051E-4</v>
      </c>
      <c r="P772" s="1">
        <f>[1]Industry!L$34</f>
        <v>8.1116681541479639E-5</v>
      </c>
      <c r="Q772" s="1">
        <f>[1]Industry!M$34</f>
        <v>5.0844017060291293E-5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8.89781722104191</v>
      </c>
      <c r="G773" s="1">
        <f t="shared" ref="G773:K773" si="930">G772</f>
        <v>8.1046990859490524</v>
      </c>
      <c r="H773" s="1">
        <f t="shared" si="930"/>
        <v>8.0013450436090565</v>
      </c>
      <c r="I773" s="1">
        <f t="shared" si="930"/>
        <v>5.1752970129860438</v>
      </c>
      <c r="J773" s="1">
        <f t="shared" si="930"/>
        <v>3.5847261065317855</v>
      </c>
      <c r="K773" s="1">
        <f t="shared" si="930"/>
        <v>2.1342557955027046</v>
      </c>
      <c r="L773" s="1">
        <f t="shared" ref="L773:O773" si="931">L772</f>
        <v>0.36284773730131714</v>
      </c>
      <c r="M773" s="1">
        <f t="shared" si="931"/>
        <v>3.9449911824346498E-6</v>
      </c>
      <c r="N773" s="1">
        <f t="shared" si="931"/>
        <v>2.2577893975236953E-4</v>
      </c>
      <c r="O773" s="1">
        <f t="shared" si="931"/>
        <v>1.6239431085297051E-4</v>
      </c>
      <c r="P773" s="1">
        <f>P772</f>
        <v>8.1116681541479639E-5</v>
      </c>
      <c r="Q773" s="1">
        <f>Q772</f>
        <v>5.0844017060291293E-5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2.7300049324955258</v>
      </c>
      <c r="G774" s="1">
        <f>[1]Industry!C$35</f>
        <v>2.4204604845607758</v>
      </c>
      <c r="H774" s="1">
        <f>[1]Industry!D$35</f>
        <v>2.3860135038195002E-3</v>
      </c>
      <c r="I774" s="1">
        <f>[1]Industry!E$35</f>
        <v>3.5093167654435777E-4</v>
      </c>
      <c r="J774" s="1">
        <f>[1]Industry!F$35</f>
        <v>2.3701201311864242E-4</v>
      </c>
      <c r="K774" s="1">
        <f>[1]Industry!G$35</f>
        <v>1.3371391154172638E-3</v>
      </c>
      <c r="L774" s="1">
        <f>[1]Industry!H$35</f>
        <v>8.8732612650699436E-4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2.7300049324955258</v>
      </c>
      <c r="G775" s="1">
        <f t="shared" ref="G775:K775" si="932">G774</f>
        <v>2.4204604845607758</v>
      </c>
      <c r="H775" s="1">
        <f t="shared" si="932"/>
        <v>2.3860135038195002E-3</v>
      </c>
      <c r="I775" s="1">
        <f t="shared" si="932"/>
        <v>3.5093167654435777E-4</v>
      </c>
      <c r="J775" s="1">
        <f t="shared" si="932"/>
        <v>2.3701201311864242E-4</v>
      </c>
      <c r="K775" s="1">
        <f t="shared" si="932"/>
        <v>1.3371391154172638E-3</v>
      </c>
      <c r="L775" s="1">
        <f t="shared" ref="L775:O775" si="933">L774</f>
        <v>8.8732612650699436E-4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6.9874445569480064E-5</v>
      </c>
      <c r="I776" s="1">
        <f>[1]Industry!E$36</f>
        <v>1.2925741048911401</v>
      </c>
      <c r="J776" s="1">
        <f>[1]Industry!F$36</f>
        <v>1.253867095264382</v>
      </c>
      <c r="K776" s="1">
        <f>[1]Industry!G$36</f>
        <v>1.4222974429301174</v>
      </c>
      <c r="L776" s="1">
        <f>[1]Industry!H$36</f>
        <v>1.4222902190038365</v>
      </c>
      <c r="M776" s="1">
        <f>[1]Industry!I$36</f>
        <v>1.4222879705874012</v>
      </c>
      <c r="N776" s="1">
        <f>[1]Industry!J$36</f>
        <v>1.3962811609335144</v>
      </c>
      <c r="O776" s="1">
        <f>[1]Industry!K$36</f>
        <v>1.3963396982937866</v>
      </c>
      <c r="P776" s="1">
        <f>[1]Industry!L$36</f>
        <v>0.77170621114315652</v>
      </c>
      <c r="Q776" s="1">
        <f>[1]Industry!M$36</f>
        <v>0.77163960344080551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6.9874445569480064E-5</v>
      </c>
      <c r="I777" s="1">
        <f t="shared" si="934"/>
        <v>1.2925741048911401</v>
      </c>
      <c r="J777" s="1">
        <f t="shared" si="934"/>
        <v>1.253867095264382</v>
      </c>
      <c r="K777" s="1">
        <f t="shared" si="934"/>
        <v>1.4222974429301174</v>
      </c>
      <c r="L777" s="1">
        <f t="shared" ref="L777:O777" si="935">L776</f>
        <v>1.4222902190038365</v>
      </c>
      <c r="M777" s="1">
        <f t="shared" si="935"/>
        <v>1.4222879705874012</v>
      </c>
      <c r="N777" s="1">
        <f t="shared" si="935"/>
        <v>1.3962811609335144</v>
      </c>
      <c r="O777" s="1">
        <f t="shared" si="935"/>
        <v>1.3963396982937866</v>
      </c>
      <c r="P777" s="1">
        <f>P776</f>
        <v>0.77170621114315652</v>
      </c>
      <c r="Q777" s="1">
        <f>Q776</f>
        <v>0.77163960344080551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35.989098437062076</v>
      </c>
      <c r="G778" s="1">
        <f>SUM([1]Industry!C$37:C$39)</f>
        <v>30.488039828465674</v>
      </c>
      <c r="H778" s="1">
        <f>SUM([1]Industry!D$37:D$39)</f>
        <v>37.147300748001449</v>
      </c>
      <c r="I778" s="1">
        <f>SUM([1]Industry!E$37:E$39)</f>
        <v>31.984503754810028</v>
      </c>
      <c r="J778" s="1">
        <f>SUM([1]Industry!F$37:F$39)</f>
        <v>19.280067831751492</v>
      </c>
      <c r="K778" s="1">
        <f>SUM([1]Industry!G$37:G$39)</f>
        <v>17.904174717070873</v>
      </c>
      <c r="L778" s="1">
        <f>SUM([1]Industry!H$37:H$39)</f>
        <v>16.587767143753588</v>
      </c>
      <c r="M778" s="1">
        <f>SUM([1]Industry!I$37:I$39)</f>
        <v>9.05609770760109</v>
      </c>
      <c r="N778" s="1">
        <f>SUM([1]Industry!J$37:J$39)</f>
        <v>6.937204977971005</v>
      </c>
      <c r="O778" s="1">
        <f>SUM([1]Industry!K$37:K$39)</f>
        <v>8.3944141698058985</v>
      </c>
      <c r="P778" s="1">
        <f>SUM([1]Industry!L$37:L$39)</f>
        <v>7.6171047724747893</v>
      </c>
      <c r="Q778" s="1">
        <f>SUM([1]Industry!M$37:M$39)</f>
        <v>7.6145539492869618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35.551037592646665</v>
      </c>
      <c r="G779" s="1">
        <f>SUM([1]Industry!C$37:C$38)-G780</f>
        <v>28.753825589758829</v>
      </c>
      <c r="H779" s="1">
        <f>SUM([1]Industry!D$37:D$38)-H780</f>
        <v>32.48682362934472</v>
      </c>
      <c r="I779" s="1">
        <f>SUM([1]Industry!E$37:E$38)-I780</f>
        <v>25.030602836865775</v>
      </c>
      <c r="J779" s="1">
        <f>SUM([1]Industry!F$37:F$38)-J780</f>
        <v>12.326146295199928</v>
      </c>
      <c r="K779" s="1">
        <f>SUM([1]Industry!G$37:G$38)-K780</f>
        <v>11.607197303163483</v>
      </c>
      <c r="L779" s="1">
        <f>SUM([1]Industry!H$37:H$38)-L780</f>
        <v>10.290792232145286</v>
      </c>
      <c r="M779" s="1">
        <f>SUM([1]Industry!I$37:I$38)-M780</f>
        <v>2.7591209588993819</v>
      </c>
      <c r="N779" s="1">
        <f>SUM([1]Industry!J$37:J$38)-N780</f>
        <v>0.64784021026685013</v>
      </c>
      <c r="O779" s="1">
        <f>SUM([1]Industry!K$37:K$38)-O780</f>
        <v>1.4265115144235307</v>
      </c>
      <c r="P779" s="1">
        <f>SUM([1]Industry!L$37:L$38)-P780</f>
        <v>0.64919569783466446</v>
      </c>
      <c r="Q779" s="1">
        <f>SUM([1]Industry!M$37:M$38)-Q780</f>
        <v>0.64656810137791687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1.3276699065467438E-3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1.1821471685724425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1.8094437163129753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0.66457734003455116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0.66456753466611052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7.6215198419157621E-3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7.6176800823228273E-3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7.6153936837141346E-3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0.4380608444154106</v>
      </c>
      <c r="G781" s="1">
        <f t="shared" si="940"/>
        <v>1.7342142387068442</v>
      </c>
      <c r="H781" s="1">
        <f t="shared" si="940"/>
        <v>4.6604771186567291</v>
      </c>
      <c r="I781" s="1">
        <f t="shared" si="940"/>
        <v>6.953900917944253</v>
      </c>
      <c r="J781" s="1">
        <f t="shared" si="940"/>
        <v>6.9539215365515634</v>
      </c>
      <c r="K781" s="1">
        <f t="shared" si="940"/>
        <v>6.2969774139073902</v>
      </c>
      <c r="L781" s="1">
        <f t="shared" ref="L781:O781" si="941">L778-L779</f>
        <v>6.2969749116083022</v>
      </c>
      <c r="M781" s="1">
        <f t="shared" si="941"/>
        <v>6.2969767487017076</v>
      </c>
      <c r="N781" s="1">
        <f t="shared" si="941"/>
        <v>6.2893647677041553</v>
      </c>
      <c r="O781" s="1">
        <f t="shared" si="941"/>
        <v>6.9679026553823675</v>
      </c>
      <c r="P781" s="1">
        <f>P778-P779</f>
        <v>6.9679090746401249</v>
      </c>
      <c r="Q781" s="1">
        <f>Q778-Q779</f>
        <v>6.9679858479090448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35.24254634309019</v>
      </c>
      <c r="G782" s="1">
        <f>[1]Industry!C$37</f>
        <v>29.935920223508216</v>
      </c>
      <c r="H782" s="1">
        <f>[1]Industry!D$37</f>
        <v>32.063589404530696</v>
      </c>
      <c r="I782" s="1">
        <f>[1]Industry!E$37</f>
        <v>23.168695102542642</v>
      </c>
      <c r="J782" s="1">
        <f>[1]Industry!F$37</f>
        <v>10.54077605850704</v>
      </c>
      <c r="K782" s="1">
        <f>[1]Industry!G$37</f>
        <v>9.4177513857155546</v>
      </c>
      <c r="L782" s="1">
        <f>[1]Industry!H$37</f>
        <v>8.1528152872983686</v>
      </c>
      <c r="M782" s="1">
        <f>[1]Industry!I$37</f>
        <v>1.258183847882332</v>
      </c>
      <c r="N782" s="1">
        <f>[1]Industry!J$37</f>
        <v>1.8696630752219163E-4</v>
      </c>
      <c r="O782" s="1">
        <f>[1]Industry!K$37</f>
        <v>5.2385606908741185E-4</v>
      </c>
      <c r="P782" s="1">
        <f>[1]Industry!L$37</f>
        <v>1.2120275200716995E-4</v>
      </c>
      <c r="Q782" s="1">
        <f>[1]Industry!M$37</f>
        <v>6.6767239408530455E-5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35.2412302430821</v>
      </c>
      <c r="G783" s="1">
        <f>[1]Industry!C$37*G779/SUM(G779:G780)</f>
        <v>28.753775129493125</v>
      </c>
      <c r="H783" s="1">
        <f>[1]Industry!D$37*H779/SUM(H779:H780)</f>
        <v>30.371939995989067</v>
      </c>
      <c r="I783" s="1">
        <f>[1]Industry!E$37*I779/SUM(I779:I780)</f>
        <v>22.569462497154593</v>
      </c>
      <c r="J783" s="1">
        <f>[1]Industry!F$37*J779/SUM(J779:J780)</f>
        <v>10.001540289756232</v>
      </c>
      <c r="K783" s="1">
        <f>[1]Industry!G$37*K779/SUM(K779:K780)</f>
        <v>9.4115715580190358</v>
      </c>
      <c r="L783" s="1">
        <f>[1]Industry!H$37*L779/SUM(L779:L780)</f>
        <v>8.1467846923659248</v>
      </c>
      <c r="M783" s="1">
        <f>[1]Industry!I$37*M779/SUM(M779:M780)</f>
        <v>1.2547207187268674</v>
      </c>
      <c r="N783" s="1">
        <f>[1]Industry!J$37*N779/SUM(N779:N780)</f>
        <v>1.8696630752219163E-4</v>
      </c>
      <c r="O783" s="1">
        <f>[1]Industry!K$37*O779/SUM(O779:O780)</f>
        <v>5.2385606908741185E-4</v>
      </c>
      <c r="P783" s="1">
        <f>[1]Industry!L$37*P779/SUM(P779:P780)</f>
        <v>1.2120275200716995E-4</v>
      </c>
      <c r="Q783" s="1">
        <f>[1]Industry!M$37*Q779/SUM(Q779:Q780)</f>
        <v>6.6767239408530455E-5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1.3161000080899043E-3</v>
      </c>
      <c r="G784" s="1">
        <f t="shared" ref="G784:K784" si="946">G782-G783</f>
        <v>1.182145094015091</v>
      </c>
      <c r="H784" s="1">
        <f t="shared" si="946"/>
        <v>1.6916494085416289</v>
      </c>
      <c r="I784" s="1">
        <f t="shared" si="946"/>
        <v>0.59923260538804968</v>
      </c>
      <c r="J784" s="1">
        <f t="shared" si="946"/>
        <v>0.53923576875080848</v>
      </c>
      <c r="K784" s="1">
        <f t="shared" si="946"/>
        <v>6.1798276965188137E-3</v>
      </c>
      <c r="L784" s="1">
        <f t="shared" ref="L784:O784" si="947">L782-L783</f>
        <v>6.0305949324437336E-3</v>
      </c>
      <c r="M784" s="1">
        <f t="shared" si="947"/>
        <v>3.4631291554645394E-3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0.74655209397188393</v>
      </c>
      <c r="G785" s="1">
        <f t="shared" ref="G785:K785" si="948">SUM(G786:G788)</f>
        <v>0.55211960495745926</v>
      </c>
      <c r="H785" s="1">
        <f t="shared" si="948"/>
        <v>5.0837113434707515</v>
      </c>
      <c r="I785" s="1">
        <f t="shared" si="948"/>
        <v>8.8158086522673837</v>
      </c>
      <c r="J785" s="1">
        <f t="shared" si="948"/>
        <v>8.7392917732444513</v>
      </c>
      <c r="K785" s="1">
        <f t="shared" si="948"/>
        <v>8.4864233313553186</v>
      </c>
      <c r="L785" s="1">
        <f t="shared" ref="L785:O785" si="949">SUM(L786:L788)</f>
        <v>8.4349518564552177</v>
      </c>
      <c r="M785" s="1">
        <f t="shared" si="949"/>
        <v>7.7979138597187578</v>
      </c>
      <c r="N785" s="1">
        <f t="shared" si="949"/>
        <v>6.9370180116634828</v>
      </c>
      <c r="O785" s="1">
        <f t="shared" si="949"/>
        <v>8.3938903137368115</v>
      </c>
      <c r="P785" s="1">
        <f>SUM(P786:P788)</f>
        <v>7.6169835697227821</v>
      </c>
      <c r="Q785" s="1">
        <f>SUM(Q786:Q788)</f>
        <v>7.6144871820475535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0.3098073495645674</v>
      </c>
      <c r="G786" s="1">
        <f>[1]Industry!C$38*G779/SUM(G779:G780)</f>
        <v>5.046026570630467E-5</v>
      </c>
      <c r="H786" s="1">
        <f>[1]Industry!D$38*H779/SUM(H779:H780)</f>
        <v>2.1148836333556496</v>
      </c>
      <c r="I786" s="1">
        <f>[1]Industry!E$38*I779/SUM(I779:I780)</f>
        <v>2.4611403397111813</v>
      </c>
      <c r="J786" s="1">
        <f>[1]Industry!F$38*J779/SUM(J779:J780)</f>
        <v>2.3246060054436977</v>
      </c>
      <c r="K786" s="1">
        <f>[1]Industry!G$38*K779/SUM(K779:K780)</f>
        <v>2.1956257451444472</v>
      </c>
      <c r="L786" s="1">
        <f>[1]Industry!H$38*L779/SUM(L779:L780)</f>
        <v>2.1440075397793614</v>
      </c>
      <c r="M786" s="1">
        <f>[1]Industry!I$38*M779/SUM(M779:M780)</f>
        <v>1.5044002401725143</v>
      </c>
      <c r="N786" s="1">
        <f>[1]Industry!J$38*N779/SUM(N779:N780)</f>
        <v>0.64765324395932788</v>
      </c>
      <c r="O786" s="1">
        <f>[1]Industry!K$38*O779/SUM(O779:O780)</f>
        <v>1.4259876583544433</v>
      </c>
      <c r="P786" s="1">
        <f>[1]Industry!L$38*P779/SUM(P779:P780)</f>
        <v>0.64907449508265724</v>
      </c>
      <c r="Q786" s="1">
        <f>[1]Industry!M$38*Q779/SUM(Q779:Q780)</f>
        <v>0.6465013341385083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1.1569898452967742E-5</v>
      </c>
      <c r="G787" s="1">
        <f>[1]Industry!C$38-G786</f>
        <v>2.0745573504266828E-6</v>
      </c>
      <c r="H787" s="1">
        <f>[1]Industry!D$38-H786</f>
        <v>0.11779430777134836</v>
      </c>
      <c r="I787" s="1">
        <f>[1]Industry!E$38-I786</f>
        <v>6.5344734646502811E-2</v>
      </c>
      <c r="J787" s="1">
        <f>[1]Industry!F$38-J786</f>
        <v>0.12533176591530104</v>
      </c>
      <c r="K787" s="1">
        <f>[1]Industry!G$38-K786</f>
        <v>1.441692145396356E-3</v>
      </c>
      <c r="L787" s="1">
        <f>[1]Industry!H$38-L786</f>
        <v>1.5870851498789307E-3</v>
      </c>
      <c r="M787" s="1">
        <f>[1]Industry!I$38-M786</f>
        <v>4.1522645282496828E-3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0.43673317450886362</v>
      </c>
      <c r="G788" s="1">
        <f>[1]Industry!C$39</f>
        <v>0.55206707013440248</v>
      </c>
      <c r="H788" s="1">
        <f>[1]Industry!D$39</f>
        <v>2.851033402343754</v>
      </c>
      <c r="I788" s="1">
        <f>[1]Industry!E$39</f>
        <v>6.2893235779097001</v>
      </c>
      <c r="J788" s="1">
        <f>[1]Industry!F$39</f>
        <v>6.2893540018854521</v>
      </c>
      <c r="K788" s="1">
        <f>[1]Industry!G$39</f>
        <v>6.2893558940654746</v>
      </c>
      <c r="L788" s="1">
        <f>[1]Industry!H$39</f>
        <v>6.2893572315259778</v>
      </c>
      <c r="M788" s="1">
        <f>[1]Industry!I$39</f>
        <v>6.2893613550179941</v>
      </c>
      <c r="N788" s="1">
        <f>[1]Industry!J$39</f>
        <v>6.2893647677041544</v>
      </c>
      <c r="O788" s="1">
        <f>[1]Industry!K$39</f>
        <v>6.9679026553823675</v>
      </c>
      <c r="P788" s="1">
        <f>[1]Industry!L$39</f>
        <v>6.9679090746401249</v>
      </c>
      <c r="Q788" s="1">
        <f>[1]Industry!M$39</f>
        <v>6.9679858479090448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3.5600101131336865</v>
      </c>
      <c r="G789" s="1">
        <f>[1]Industry!C$18</f>
        <v>3.4647188571158511</v>
      </c>
      <c r="H789" s="1">
        <f>[1]Industry!D$18</f>
        <v>0.50668907724337098</v>
      </c>
      <c r="I789" s="1">
        <f>[1]Industry!E$18</f>
        <v>2.7547309689197164E-4</v>
      </c>
      <c r="J789" s="1">
        <f>[1]Industry!F$18</f>
        <v>1.6452533843089794E-4</v>
      </c>
      <c r="K789" s="1">
        <f>[1]Industry!G$18</f>
        <v>1.1036843624604002E-3</v>
      </c>
      <c r="L789" s="1">
        <f>[1]Industry!H$18</f>
        <v>6.4273868736108451E-4</v>
      </c>
      <c r="M789" s="1">
        <f>[1]Industry!I$18</f>
        <v>3.4907649996592031E-4</v>
      </c>
      <c r="N789" s="1">
        <f>[1]Industry!J$18</f>
        <v>3.1660612050545385E-4</v>
      </c>
      <c r="O789" s="1">
        <f>[1]Industry!K$18</f>
        <v>3.498347274335582E-4</v>
      </c>
      <c r="P789" s="1">
        <f>[1]Industry!L$18</f>
        <v>3.3093138244788409E-4</v>
      </c>
      <c r="Q789" s="1">
        <f>[1]Industry!M$18</f>
        <v>1.8093532106630789E-4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3.5600101131336865</v>
      </c>
      <c r="G790" s="1">
        <f t="shared" ref="G790:K790" si="952">G789</f>
        <v>3.4647188571158511</v>
      </c>
      <c r="H790" s="1">
        <f t="shared" si="952"/>
        <v>0.50668907724337098</v>
      </c>
      <c r="I790" s="1">
        <f t="shared" si="952"/>
        <v>2.7547309689197164E-4</v>
      </c>
      <c r="J790" s="1">
        <f t="shared" si="952"/>
        <v>1.6452533843089794E-4</v>
      </c>
      <c r="K790" s="1">
        <f t="shared" si="952"/>
        <v>1.1036843624604002E-3</v>
      </c>
      <c r="L790" s="1">
        <f t="shared" ref="L790:O790" si="953">L789</f>
        <v>6.4273868736108451E-4</v>
      </c>
      <c r="M790" s="1">
        <f t="shared" si="953"/>
        <v>3.4907649996592031E-4</v>
      </c>
      <c r="N790" s="1">
        <f t="shared" si="953"/>
        <v>3.1660612050545385E-4</v>
      </c>
      <c r="O790" s="1">
        <f t="shared" si="953"/>
        <v>3.498347274335582E-4</v>
      </c>
      <c r="P790" s="1">
        <f>P789</f>
        <v>3.3093138244788409E-4</v>
      </c>
      <c r="Q790" s="1">
        <f>Q789</f>
        <v>1.8093532106630789E-4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12.728665753806194</v>
      </c>
      <c r="G791" s="1">
        <f>[1]Industry!C$19</f>
        <v>13.638433793210908</v>
      </c>
      <c r="H791" s="1">
        <f>[1]Industry!D$19</f>
        <v>13.377605159197277</v>
      </c>
      <c r="I791" s="1">
        <f>[1]Industry!E$19</f>
        <v>15.471273909360811</v>
      </c>
      <c r="J791" s="1">
        <f>[1]Industry!F$19</f>
        <v>14.974020199645071</v>
      </c>
      <c r="K791" s="1">
        <f>[1]Industry!G$19</f>
        <v>17.938266079243643</v>
      </c>
      <c r="L791" s="1">
        <f>[1]Industry!H$19</f>
        <v>22.649128480509006</v>
      </c>
      <c r="M791" s="1">
        <f>[1]Industry!I$19</f>
        <v>21.745144393003944</v>
      </c>
      <c r="N791" s="1">
        <f>[1]Industry!J$19</f>
        <v>23.484950274235036</v>
      </c>
      <c r="O791" s="1">
        <f>[1]Industry!K$19</f>
        <v>22.769026020875611</v>
      </c>
      <c r="P791" s="1">
        <f>[1]Industry!L$19</f>
        <v>22.269965444443365</v>
      </c>
      <c r="Q791" s="1">
        <f>[1]Industry!M$19</f>
        <v>22.110753698559666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4.2934439697173596</v>
      </c>
      <c r="G792" s="1">
        <f t="shared" ref="G792:K792" si="956">SUM(G793:G801)</f>
        <v>5.2678811593551815</v>
      </c>
      <c r="H792" s="1">
        <f t="shared" si="956"/>
        <v>6.0666446324911778</v>
      </c>
      <c r="I792" s="1">
        <f t="shared" si="956"/>
        <v>7.3698798690277121</v>
      </c>
      <c r="J792" s="1">
        <f t="shared" si="956"/>
        <v>6.9804727423402069</v>
      </c>
      <c r="K792" s="1">
        <f t="shared" si="956"/>
        <v>10.865607576452938</v>
      </c>
      <c r="L792" s="1">
        <f t="shared" ref="L792:O792" si="957">SUM(L793:L801)</f>
        <v>13.646259003503548</v>
      </c>
      <c r="M792" s="1">
        <f t="shared" si="957"/>
        <v>13.903896786087728</v>
      </c>
      <c r="N792" s="1">
        <f t="shared" si="957"/>
        <v>13.7409597734435</v>
      </c>
      <c r="O792" s="1">
        <f t="shared" si="957"/>
        <v>13.614597400936086</v>
      </c>
      <c r="P792" s="1">
        <f>SUM(P793:P801)</f>
        <v>14.233739518716693</v>
      </c>
      <c r="Q792" s="1">
        <f>SUM(Q793:Q801)</f>
        <v>14.280339960085204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0.92936296602721824</v>
      </c>
      <c r="G793" s="1">
        <f t="shared" ref="G793:K793" si="960">G235</f>
        <v>2.0723327525448449</v>
      </c>
      <c r="H793" s="1">
        <f t="shared" si="960"/>
        <v>9.0701643499404974E-2</v>
      </c>
      <c r="I793" s="1">
        <f t="shared" si="960"/>
        <v>1.3163419351669863</v>
      </c>
      <c r="J793" s="1">
        <f t="shared" si="960"/>
        <v>0.84867235250305983</v>
      </c>
      <c r="K793" s="1">
        <f t="shared" si="960"/>
        <v>0</v>
      </c>
      <c r="L793" s="1">
        <f t="shared" ref="L793:O793" si="961">L235</f>
        <v>0</v>
      </c>
      <c r="M793" s="1">
        <f t="shared" si="961"/>
        <v>0</v>
      </c>
      <c r="N793" s="1">
        <f t="shared" si="961"/>
        <v>1.4732091194287618E-2</v>
      </c>
      <c r="O793" s="1">
        <f t="shared" si="961"/>
        <v>1.4569119683003354E-2</v>
      </c>
      <c r="P793" s="1">
        <f>P235</f>
        <v>0.37827397094558424</v>
      </c>
      <c r="Q793" s="1">
        <f>Q235</f>
        <v>0.37607612223557768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0.76961542928427029</v>
      </c>
      <c r="G794" s="1">
        <f t="shared" ref="G794:K794" si="962">G241</f>
        <v>0.47044290792724824</v>
      </c>
      <c r="H794" s="1">
        <f t="shared" si="962"/>
        <v>6.0319469666048071E-2</v>
      </c>
      <c r="I794" s="1">
        <f t="shared" si="962"/>
        <v>0.34964176334239211</v>
      </c>
      <c r="J794" s="1">
        <f t="shared" si="962"/>
        <v>0.28225896498411984</v>
      </c>
      <c r="K794" s="1">
        <f t="shared" si="962"/>
        <v>0.75032795947761988</v>
      </c>
      <c r="L794" s="1">
        <f t="shared" ref="L794:O794" si="963">L241</f>
        <v>0.47362745981466137</v>
      </c>
      <c r="M794" s="1">
        <f t="shared" si="963"/>
        <v>0.46858002553211264</v>
      </c>
      <c r="N794" s="1">
        <f t="shared" si="963"/>
        <v>0.4680795108132117</v>
      </c>
      <c r="O794" s="1">
        <f t="shared" si="963"/>
        <v>0.27598320677197591</v>
      </c>
      <c r="P794" s="1">
        <f t="shared" ref="P794:Q796" si="964">P241</f>
        <v>0.4685459987811062</v>
      </c>
      <c r="Q794" s="1">
        <f t="shared" si="964"/>
        <v>0.46847345036508709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4.0536847918926332E-3</v>
      </c>
      <c r="L795" s="1">
        <f t="shared" ref="L795:O795" si="966">L242</f>
        <v>0.27385111730472589</v>
      </c>
      <c r="M795" s="1">
        <f t="shared" si="966"/>
        <v>0.27096824070551695</v>
      </c>
      <c r="N795" s="1">
        <f t="shared" si="966"/>
        <v>0.27065139346610539</v>
      </c>
      <c r="O795" s="1">
        <f t="shared" si="966"/>
        <v>0.1596077280022678</v>
      </c>
      <c r="P795" s="1">
        <f t="shared" si="964"/>
        <v>0.27093869939823617</v>
      </c>
      <c r="Q795" s="1">
        <f t="shared" si="964"/>
        <v>0.27088901034549046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1.5649979271508538E-4</v>
      </c>
      <c r="J796" s="1">
        <f t="shared" si="967"/>
        <v>2.3040639198857108E-4</v>
      </c>
      <c r="K796" s="1">
        <f t="shared" si="967"/>
        <v>1.7749098088148312E-3</v>
      </c>
      <c r="L796" s="1">
        <f t="shared" ref="L796:O796" si="968">L243</f>
        <v>8.532463533458864E-4</v>
      </c>
      <c r="M796" s="1">
        <f t="shared" si="968"/>
        <v>3.6829538224400791E-4</v>
      </c>
      <c r="N796" s="1">
        <f t="shared" si="968"/>
        <v>6.5300344436378598E-4</v>
      </c>
      <c r="O796" s="1">
        <f t="shared" si="968"/>
        <v>4.6238878741895913E-4</v>
      </c>
      <c r="P796" s="1">
        <f t="shared" si="964"/>
        <v>3.8018334414802841E-4</v>
      </c>
      <c r="Q796" s="1">
        <f t="shared" si="964"/>
        <v>4.3572077377999766E-4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1.9348282210396626</v>
      </c>
      <c r="G797" s="1">
        <f t="shared" ref="G797:K797" si="969">G274</f>
        <v>1.8587798418826846</v>
      </c>
      <c r="H797" s="1">
        <f t="shared" si="969"/>
        <v>2.5502931894913932</v>
      </c>
      <c r="I797" s="1">
        <f t="shared" si="969"/>
        <v>2.2433333351697389</v>
      </c>
      <c r="J797" s="1">
        <f t="shared" si="969"/>
        <v>1.9426698471410786</v>
      </c>
      <c r="K797" s="1">
        <f t="shared" si="969"/>
        <v>1.5115195672078854</v>
      </c>
      <c r="L797" s="1">
        <f t="shared" ref="L797:O797" si="970">L274</f>
        <v>6.7672466535872999E-4</v>
      </c>
      <c r="M797" s="1">
        <f t="shared" si="970"/>
        <v>2.390675860941549E-4</v>
      </c>
      <c r="N797" s="1">
        <f t="shared" si="970"/>
        <v>4.0844458879041312E-4</v>
      </c>
      <c r="O797" s="1">
        <f t="shared" si="970"/>
        <v>2.972471686049083E-4</v>
      </c>
      <c r="P797" s="1">
        <f>P274</f>
        <v>3.9958937561612728E-4</v>
      </c>
      <c r="Q797" s="1">
        <f>Q274</f>
        <v>2.1197134374872917E-4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0.13269558621802188</v>
      </c>
      <c r="L798" s="1">
        <f t="shared" ref="L798:O798" si="972">L275</f>
        <v>2.5189364644510679</v>
      </c>
      <c r="M798" s="1">
        <f t="shared" si="972"/>
        <v>2.0112282459280957</v>
      </c>
      <c r="N798" s="1">
        <f t="shared" si="972"/>
        <v>2.0109513967477639</v>
      </c>
      <c r="O798" s="1">
        <f t="shared" si="972"/>
        <v>2.0111232458175019</v>
      </c>
      <c r="P798" s="1">
        <f>P275</f>
        <v>2.0110234473109578</v>
      </c>
      <c r="Q798" s="1">
        <f>Q275</f>
        <v>2.0112853349794544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0.65963735336620821</v>
      </c>
      <c r="G799" s="1">
        <f t="shared" ref="G799:K799" si="973">G283</f>
        <v>0.86632565700040298</v>
      </c>
      <c r="H799" s="1">
        <f t="shared" si="973"/>
        <v>3.365330329834332</v>
      </c>
      <c r="I799" s="1">
        <f t="shared" si="973"/>
        <v>3.4556115508882295</v>
      </c>
      <c r="J799" s="1">
        <f t="shared" si="973"/>
        <v>3.4506277514574788</v>
      </c>
      <c r="K799" s="1">
        <f t="shared" si="973"/>
        <v>1.3481816739873986</v>
      </c>
      <c r="L799" s="1">
        <f t="shared" ref="L799:O799" si="974">L283</f>
        <v>0.43432898812147158</v>
      </c>
      <c r="M799" s="1">
        <f t="shared" si="974"/>
        <v>2.4106605456584163E-3</v>
      </c>
      <c r="N799" s="1">
        <f t="shared" si="974"/>
        <v>2.3600608005391877E-3</v>
      </c>
      <c r="O799" s="1">
        <f t="shared" si="974"/>
        <v>2.4368427514360746E-3</v>
      </c>
      <c r="P799" s="1">
        <f>P283</f>
        <v>2.2483308953962222E-3</v>
      </c>
      <c r="Q799" s="1">
        <f>Q283</f>
        <v>2.8333750440694416E-3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5.1945019137479793</v>
      </c>
      <c r="L800" s="1">
        <f t="shared" ref="L800:O800" si="976">L284</f>
        <v>7.5684695104894839</v>
      </c>
      <c r="M800" s="1">
        <f t="shared" si="976"/>
        <v>8.9905429510956942</v>
      </c>
      <c r="N800" s="1">
        <f t="shared" si="976"/>
        <v>8.8135633200413199</v>
      </c>
      <c r="O800" s="1">
        <f t="shared" si="976"/>
        <v>8.9905604806429373</v>
      </c>
      <c r="P800" s="1">
        <f>P284</f>
        <v>8.9423718308607878</v>
      </c>
      <c r="Q800" s="1">
        <f>Q284</f>
        <v>8.9905767030265693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4.7947846676501902E-3</v>
      </c>
      <c r="J801" s="1">
        <f t="shared" si="977"/>
        <v>0.45601341986248084</v>
      </c>
      <c r="K801" s="1">
        <f t="shared" si="977"/>
        <v>1.9225522812133247</v>
      </c>
      <c r="L801" s="1">
        <f t="shared" ref="L801:O801" si="978">L289</f>
        <v>2.3755154923034323</v>
      </c>
      <c r="M801" s="1">
        <f t="shared" si="978"/>
        <v>2.1595592993123116</v>
      </c>
      <c r="N801" s="1">
        <f t="shared" si="978"/>
        <v>2.1595605523471173</v>
      </c>
      <c r="O801" s="1">
        <f t="shared" si="978"/>
        <v>2.1595571413109393</v>
      </c>
      <c r="P801" s="1">
        <f>P289</f>
        <v>2.1595574678048592</v>
      </c>
      <c r="Q801" s="1">
        <f>Q289</f>
        <v>2.1595582719714277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7.1200134568575191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7.6289079503533728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7.2475624268477388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7.7665371322469587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7.995350491705528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7.1258666631095595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8.2035637931439567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7.2935721739897499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9.0245840399437665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8.560050467262954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7.3522462992530757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7.1695095352010263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9.0019068363310808</v>
      </c>
      <c r="G803" s="1">
        <f t="shared" ref="G803:O803" si="979">G804</f>
        <v>10.60994677205893</v>
      </c>
      <c r="H803" s="1">
        <f t="shared" si="979"/>
        <v>9.8540084369353558</v>
      </c>
      <c r="I803" s="1">
        <f t="shared" si="979"/>
        <v>11.484914287130129</v>
      </c>
      <c r="J803" s="1">
        <f t="shared" si="979"/>
        <v>12.273940651639395</v>
      </c>
      <c r="K803" s="1">
        <f t="shared" si="979"/>
        <v>9.7861907590924613</v>
      </c>
      <c r="L803" s="1">
        <f t="shared" si="979"/>
        <v>9.8036088918264905</v>
      </c>
      <c r="M803" s="1">
        <f t="shared" si="979"/>
        <v>9.8166785684575295</v>
      </c>
      <c r="N803" s="1">
        <f t="shared" si="979"/>
        <v>9.7272493070824222</v>
      </c>
      <c r="O803" s="1">
        <f t="shared" si="979"/>
        <v>10.676843660249544</v>
      </c>
      <c r="P803" s="1">
        <f>P804</f>
        <v>9.6666032065990084</v>
      </c>
      <c r="Q803" s="1">
        <f>Q804</f>
        <v>9.634187519950272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9.0019068363310808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10.60994677205893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9.8540084369353558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11.484914287130129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12.273940651639395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9.7861907590924613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9.8036088918264905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9.8166785684575295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9.7272493070824222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10.676843660249544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9.6666032065990084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9.634187519950272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0.62579256269423045</v>
      </c>
      <c r="G805" s="1">
        <f t="shared" ref="G805:O805" si="981">G806</f>
        <v>0.73757482080057279</v>
      </c>
      <c r="H805" s="1">
        <f t="shared" si="981"/>
        <v>0.73632954122478289</v>
      </c>
      <c r="I805" s="1">
        <f t="shared" si="981"/>
        <v>0.73430928693387432</v>
      </c>
      <c r="J805" s="1">
        <f t="shared" si="981"/>
        <v>0.73226071399711523</v>
      </c>
      <c r="K805" s="1">
        <f t="shared" si="981"/>
        <v>0.73022190848809432</v>
      </c>
      <c r="L805" s="1">
        <f t="shared" si="981"/>
        <v>0.7281989220231968</v>
      </c>
      <c r="M805" s="1">
        <f t="shared" si="981"/>
        <v>0.72619427688556415</v>
      </c>
      <c r="N805" s="1">
        <f t="shared" si="981"/>
        <v>0.72619762231068641</v>
      </c>
      <c r="O805" s="1">
        <f t="shared" si="981"/>
        <v>0.72621630029611295</v>
      </c>
      <c r="P805" s="1">
        <f>P806</f>
        <v>0.72622986303044867</v>
      </c>
      <c r="Q805" s="1">
        <f>Q806</f>
        <v>0.7262505197857736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0.62579256269423045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0.73757482080057279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0.73632954122478289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0.73430928693387432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0.73226071399711523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0.73022190848809432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0.7281989220231968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0.72619427688556415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0.72619762231068641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0.72621630029611295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0.72622986303044867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0.7262505197857736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7.7980463373618703</v>
      </c>
      <c r="G807" s="1">
        <f>[1]Industry!C$21</f>
        <v>8.0801649967632496</v>
      </c>
      <c r="H807" s="1">
        <f>[1]Industry!D$21</f>
        <v>5.608285255190129</v>
      </c>
      <c r="I807" s="1">
        <f>[1]Industry!E$21</f>
        <v>5.5456398843134966</v>
      </c>
      <c r="J807" s="1">
        <f>[1]Industry!F$21</f>
        <v>5.4830202480325561</v>
      </c>
      <c r="K807" s="1">
        <f>[1]Industry!G$21</f>
        <v>5.4553597174355017</v>
      </c>
      <c r="L807" s="1">
        <f>[1]Industry!H$21</f>
        <v>3.3226974301151335E-3</v>
      </c>
      <c r="M807" s="1">
        <f>[1]Industry!I$21</f>
        <v>4.0799826114643013E-4</v>
      </c>
      <c r="N807" s="1">
        <f>[1]Industry!J$21</f>
        <v>9.5459624196575694E-4</v>
      </c>
      <c r="O807" s="1">
        <f>[1]Industry!K$21</f>
        <v>6.8502756046422825E-4</v>
      </c>
      <c r="P807" s="1">
        <f>[1]Industry!L$21</f>
        <v>6.699211298077124E-4</v>
      </c>
      <c r="Q807" s="1">
        <f>[1]Industry!M$21</f>
        <v>2.1846414264849946E-4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7.7980463373618703</v>
      </c>
      <c r="G808" s="1">
        <f t="shared" ref="G808:K808" si="983">G807</f>
        <v>8.0801649967632496</v>
      </c>
      <c r="H808" s="1">
        <f t="shared" si="983"/>
        <v>5.608285255190129</v>
      </c>
      <c r="I808" s="1">
        <f t="shared" si="983"/>
        <v>5.5456398843134966</v>
      </c>
      <c r="J808" s="1">
        <f t="shared" si="983"/>
        <v>5.4830202480325561</v>
      </c>
      <c r="K808" s="1">
        <f t="shared" si="983"/>
        <v>5.4553597174355017</v>
      </c>
      <c r="L808" s="1">
        <f t="shared" ref="L808:O808" si="984">L807</f>
        <v>3.3226974301151335E-3</v>
      </c>
      <c r="M808" s="1">
        <f t="shared" si="984"/>
        <v>4.0799826114643013E-4</v>
      </c>
      <c r="N808" s="1">
        <f t="shared" si="984"/>
        <v>9.5459624196575694E-4</v>
      </c>
      <c r="O808" s="1">
        <f t="shared" si="984"/>
        <v>6.8502756046422825E-4</v>
      </c>
      <c r="P808" s="1">
        <f>P807</f>
        <v>6.699211298077124E-4</v>
      </c>
      <c r="Q808" s="1">
        <f>Q807</f>
        <v>2.1846414264849946E-4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7.7980463373618703</v>
      </c>
      <c r="G810" s="1">
        <f t="shared" ref="G810:K810" si="985">G808</f>
        <v>8.0801649967632496</v>
      </c>
      <c r="H810" s="1">
        <f t="shared" si="985"/>
        <v>5.608285255190129</v>
      </c>
      <c r="I810" s="1">
        <f t="shared" si="985"/>
        <v>5.5456398843134966</v>
      </c>
      <c r="J810" s="1">
        <f t="shared" si="985"/>
        <v>5.4830202480325561</v>
      </c>
      <c r="K810" s="1">
        <f t="shared" si="985"/>
        <v>5.4553597174355017</v>
      </c>
      <c r="L810" s="1">
        <f t="shared" ref="L810:O810" si="986">L808</f>
        <v>3.3226974301151335E-3</v>
      </c>
      <c r="M810" s="1">
        <f t="shared" si="986"/>
        <v>4.0799826114643013E-4</v>
      </c>
      <c r="N810" s="1">
        <f t="shared" si="986"/>
        <v>9.5459624196575694E-4</v>
      </c>
      <c r="O810" s="1">
        <f t="shared" si="986"/>
        <v>6.8502756046422825E-4</v>
      </c>
      <c r="P810" s="1">
        <f>P808</f>
        <v>6.699211298077124E-4</v>
      </c>
      <c r="Q810" s="1">
        <f>Q808</f>
        <v>2.1846414264849946E-4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6.764297613651285E-2</v>
      </c>
      <c r="G811" s="1">
        <f>[1]Industry!C$22</f>
        <v>8.5495359932131504E-2</v>
      </c>
      <c r="H811" s="1">
        <f>[1]Industry!D$22</f>
        <v>8.4914721597087045E-2</v>
      </c>
      <c r="I811" s="1">
        <f>[1]Industry!E$22</f>
        <v>8.5580335894859125E-2</v>
      </c>
      <c r="J811" s="1">
        <f>[1]Industry!F$22</f>
        <v>8.5617981509581415E-2</v>
      </c>
      <c r="K811" s="1">
        <f>[1]Industry!G$22</f>
        <v>5.8845371751369065E-2</v>
      </c>
      <c r="L811" s="1">
        <f>[1]Industry!H$22</f>
        <v>5.8418353636974334E-2</v>
      </c>
      <c r="M811" s="1">
        <f>[1]Industry!I$22</f>
        <v>5.700313540272553E-2</v>
      </c>
      <c r="N811" s="1">
        <f>[1]Industry!J$22</f>
        <v>5.3148832961000904E-2</v>
      </c>
      <c r="O811" s="1">
        <f>[1]Industry!K$22</f>
        <v>5.3734539729452066E-2</v>
      </c>
      <c r="P811" s="1">
        <f>[1]Industry!L$22</f>
        <v>1.0026347736566594E-2</v>
      </c>
      <c r="Q811" s="1">
        <f>[1]Industry!M$22</f>
        <v>1.3121617858506585E-3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6.764297613651285E-2</v>
      </c>
      <c r="G812" s="1">
        <f t="shared" ref="G812:K812" si="989">G811</f>
        <v>8.5495359932131504E-2</v>
      </c>
      <c r="H812" s="1">
        <f t="shared" si="989"/>
        <v>8.4914721597087045E-2</v>
      </c>
      <c r="I812" s="1">
        <f t="shared" si="989"/>
        <v>8.5580335894859125E-2</v>
      </c>
      <c r="J812" s="1">
        <f t="shared" si="989"/>
        <v>8.5617981509581415E-2</v>
      </c>
      <c r="K812" s="1">
        <f t="shared" si="989"/>
        <v>5.8845371751369065E-2</v>
      </c>
      <c r="L812" s="1">
        <f t="shared" ref="L812:O812" si="990">L811</f>
        <v>5.8418353636974334E-2</v>
      </c>
      <c r="M812" s="1">
        <f t="shared" si="990"/>
        <v>5.700313540272553E-2</v>
      </c>
      <c r="N812" s="1">
        <f t="shared" si="990"/>
        <v>5.3148832961000904E-2</v>
      </c>
      <c r="O812" s="1">
        <f t="shared" si="990"/>
        <v>5.3734539729452066E-2</v>
      </c>
      <c r="P812" s="1">
        <f>P811</f>
        <v>1.0026347736566594E-2</v>
      </c>
      <c r="Q812" s="1">
        <f>Q811</f>
        <v>1.3121617858506585E-3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5.7270903454935407E-2</v>
      </c>
      <c r="J813" s="1">
        <f>[1]Industry!F$23</f>
        <v>10.448110345450656</v>
      </c>
      <c r="K813" s="1">
        <f>[1]Industry!G$23</f>
        <v>10.385278860431985</v>
      </c>
      <c r="L813" s="1">
        <f>[1]Industry!H$23</f>
        <v>10.322288964773568</v>
      </c>
      <c r="M813" s="1">
        <f>[1]Industry!I$23</f>
        <v>17.478158913971221</v>
      </c>
      <c r="N813" s="1">
        <f>[1]Industry!J$23</f>
        <v>17.405043974629834</v>
      </c>
      <c r="O813" s="1">
        <f>[1]Industry!K$23</f>
        <v>17.421123431387713</v>
      </c>
      <c r="P813" s="1">
        <f>[1]Industry!L$23</f>
        <v>17.389819466757853</v>
      </c>
      <c r="Q813" s="1">
        <f>[1]Industry!M$23</f>
        <v>17.381809340738464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5.7270903454935407E-2</v>
      </c>
      <c r="J814" s="1">
        <f t="shared" si="993"/>
        <v>10.448110345450656</v>
      </c>
      <c r="K814" s="1">
        <f t="shared" si="993"/>
        <v>10.385278860431985</v>
      </c>
      <c r="L814" s="1">
        <f t="shared" ref="L814:O814" si="994">L813</f>
        <v>10.322288964773568</v>
      </c>
      <c r="M814" s="1">
        <f t="shared" si="994"/>
        <v>17.478158913971221</v>
      </c>
      <c r="N814" s="1">
        <f t="shared" si="994"/>
        <v>17.405043974629834</v>
      </c>
      <c r="O814" s="1">
        <f t="shared" si="994"/>
        <v>17.421123431387713</v>
      </c>
      <c r="P814" s="1">
        <f>P813</f>
        <v>17.389819466757853</v>
      </c>
      <c r="Q814" s="1">
        <f>Q813</f>
        <v>17.381809340738464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0.74849674386346932</v>
      </c>
      <c r="G815" s="1">
        <f>[1]Industry!C$24</f>
        <v>0.94973122038176183</v>
      </c>
      <c r="H815" s="1">
        <f>[1]Industry!D$24</f>
        <v>2.4548613406559103</v>
      </c>
      <c r="I815" s="1">
        <f>[1]Industry!E$24</f>
        <v>4.0898191077548045</v>
      </c>
      <c r="J815" s="1">
        <f>[1]Industry!F$24</f>
        <v>5.6684938357453545</v>
      </c>
      <c r="K815" s="1">
        <f>[1]Industry!G$24</f>
        <v>6.8907334444759334</v>
      </c>
      <c r="L815" s="1">
        <f>[1]Industry!H$24</f>
        <v>8.3661308979855207</v>
      </c>
      <c r="M815" s="1">
        <f>[1]Industry!I$24</f>
        <v>9.1286586099906817</v>
      </c>
      <c r="N815" s="1">
        <f>[1]Industry!J$24</f>
        <v>9.1286553366419252</v>
      </c>
      <c r="O815" s="1">
        <f>[1]Industry!K$24</f>
        <v>9.3914418631080459</v>
      </c>
      <c r="P815" s="1">
        <f>[1]Industry!L$24</f>
        <v>9.391437340641076</v>
      </c>
      <c r="Q815" s="1">
        <f>[1]Industry!M$24</f>
        <v>9.3914473909782679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0.74849674386346932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0.94973122038176183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2.4521866004041764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4.0885257034114693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5.6672204729315769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5.7133953921068183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6.4973956502159602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8.4178241844569097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8.4178313989671629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9.383289856784387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9.3832894413387358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9.3833019372164905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2.6747402517339758E-3</v>
      </c>
      <c r="I817" s="1">
        <f t="shared" si="999"/>
        <v>1.2934043433352471E-3</v>
      </c>
      <c r="J817" s="1">
        <f t="shared" si="999"/>
        <v>1.2733628137775455E-3</v>
      </c>
      <c r="K817" s="1">
        <f t="shared" si="999"/>
        <v>1.177338052369115</v>
      </c>
      <c r="L817" s="1">
        <f t="shared" ref="L817:O817" si="1000">L815-L816</f>
        <v>1.8687352477695605</v>
      </c>
      <c r="M817" s="1">
        <f t="shared" si="1000"/>
        <v>0.71083442553377196</v>
      </c>
      <c r="N817" s="1">
        <f t="shared" si="1000"/>
        <v>0.71082393767476226</v>
      </c>
      <c r="O817" s="1">
        <f t="shared" si="1000"/>
        <v>8.1520063236588669E-3</v>
      </c>
      <c r="P817" s="1">
        <f>P815-P816</f>
        <v>8.1478993023402779E-3</v>
      </c>
      <c r="Q817" s="1">
        <f>Q815-Q816</f>
        <v>8.1454537617773326E-3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72.708326835999998</v>
      </c>
      <c r="G818" s="17">
        <f>[1]Industry!C$71</f>
        <v>74.352819710171133</v>
      </c>
      <c r="H818" s="17">
        <f>[1]Industry!D$71</f>
        <v>76.119855472430316</v>
      </c>
      <c r="I818" s="17">
        <f>[1]Industry!E$71</f>
        <v>77.130742596140195</v>
      </c>
      <c r="J818" s="17">
        <f>[1]Industry!F$71</f>
        <v>77.660269828879876</v>
      </c>
      <c r="K818" s="17">
        <f>[1]Industry!G$71</f>
        <v>78.304076812191937</v>
      </c>
      <c r="L818" s="17">
        <f>[1]Industry!H$71</f>
        <v>78.562936300847937</v>
      </c>
      <c r="M818" s="17">
        <f>[1]Industry!I$71</f>
        <v>78.767587197867002</v>
      </c>
      <c r="N818" s="17">
        <f>[1]Industry!J$71</f>
        <v>78.464506454186164</v>
      </c>
      <c r="O818" s="17">
        <f>[1]Industry!K$71</f>
        <v>80.472822607999802</v>
      </c>
      <c r="P818" s="17">
        <f>[1]Industry!L$71</f>
        <v>78.10419400169846</v>
      </c>
      <c r="Q818" s="17">
        <f>[1]Industry!M$71</f>
        <v>77.92197485589513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58.985479645573889</v>
      </c>
      <c r="G819" s="18">
        <f t="shared" ref="G819:K819" si="1001">SUM(G820:G822)</f>
        <v>61.602254239095835</v>
      </c>
      <c r="H819" s="18">
        <f t="shared" si="1001"/>
        <v>65.452743596849572</v>
      </c>
      <c r="I819" s="18">
        <f t="shared" si="1001"/>
        <v>70.191783263991155</v>
      </c>
      <c r="J819" s="18">
        <f t="shared" si="1001"/>
        <v>72.503844984799485</v>
      </c>
      <c r="K819" s="18">
        <f t="shared" si="1001"/>
        <v>72.958617974021564</v>
      </c>
      <c r="L819" s="18">
        <f t="shared" ref="L819:O819" si="1002">SUM(L820:L822)</f>
        <v>74.586490719979281</v>
      </c>
      <c r="M819" s="18">
        <f t="shared" si="1002"/>
        <v>77.94374714726419</v>
      </c>
      <c r="N819" s="18">
        <f t="shared" si="1002"/>
        <v>78.688809090207755</v>
      </c>
      <c r="O819" s="18">
        <f t="shared" si="1002"/>
        <v>81.955726726972102</v>
      </c>
      <c r="P819" s="18">
        <f>SUM(P820:P822)</f>
        <v>80.483315190847421</v>
      </c>
      <c r="Q819" s="18">
        <f>SUM(Q820:Q822)</f>
        <v>80.603699290140526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9.8139005441071436</v>
      </c>
      <c r="G820" s="1">
        <f>[1]Industry!C$55</f>
        <v>10.335084012728343</v>
      </c>
      <c r="H820" s="1">
        <f>[1]Industry!D$55</f>
        <v>10.339815865102054</v>
      </c>
      <c r="I820" s="1">
        <f>[1]Industry!E$55</f>
        <v>11.381688007828355</v>
      </c>
      <c r="J820" s="1">
        <f>[1]Industry!F$55</f>
        <v>11.381688539486627</v>
      </c>
      <c r="K820" s="1">
        <f>[1]Industry!G$55</f>
        <v>11.381689385054038</v>
      </c>
      <c r="L820" s="1">
        <f>[1]Industry!H$55</f>
        <v>11.381690211368902</v>
      </c>
      <c r="M820" s="1">
        <f>[1]Industry!I$55</f>
        <v>11.381693794062977</v>
      </c>
      <c r="N820" s="1">
        <f>[1]Industry!J$55</f>
        <v>11.381688357396834</v>
      </c>
      <c r="O820" s="1">
        <f>[1]Industry!K$55</f>
        <v>11.619111542311309</v>
      </c>
      <c r="P820" s="1">
        <f>[1]Industry!L$55</f>
        <v>11.61910837859039</v>
      </c>
      <c r="Q820" s="1">
        <f>[1]Industry!M$55</f>
        <v>11.61912618173826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1.1081814492957434</v>
      </c>
      <c r="G821" s="1">
        <f>[1]Industry!C$56</f>
        <v>1.4007947756842345</v>
      </c>
      <c r="H821" s="1">
        <f>[1]Industry!D$56</f>
        <v>3.5967987288741035</v>
      </c>
      <c r="I821" s="1">
        <f>[1]Industry!E$56</f>
        <v>5.9437700817195127</v>
      </c>
      <c r="J821" s="1">
        <f>[1]Industry!F$56</f>
        <v>8.1691279467235329</v>
      </c>
      <c r="K821" s="1">
        <f>[1]Industry!G$56</f>
        <v>8.1691292883524689</v>
      </c>
      <c r="L821" s="1">
        <f>[1]Industry!H$56</f>
        <v>9.218309204736423</v>
      </c>
      <c r="M821" s="1">
        <f>[1]Industry!I$56</f>
        <v>11.854597162575233</v>
      </c>
      <c r="N821" s="1">
        <f>[1]Industry!J$56</f>
        <v>11.854607322577495</v>
      </c>
      <c r="O821" s="1">
        <f>[1]Industry!K$56</f>
        <v>13.214236704687561</v>
      </c>
      <c r="P821" s="1">
        <f>[1]Industry!L$56</f>
        <v>13.214236119626532</v>
      </c>
      <c r="Q821" s="1">
        <f>[1]Industry!M$56</f>
        <v>13.214253717237707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49.866375450683257</v>
      </c>
      <c r="H822" s="1">
        <f>[1]Industry!D$3-([1]Industry!D$6-[1]Industry!D$70)</f>
        <v>51.51612900287342</v>
      </c>
      <c r="I822" s="1">
        <f>[1]Industry!E$3-([1]Industry!E$6-[1]Industry!E$70)</f>
        <v>52.866325174443283</v>
      </c>
      <c r="J822" s="1">
        <f>[1]Industry!F$3-([1]Industry!F$6-[1]Industry!F$70)</f>
        <v>52.953028498589326</v>
      </c>
      <c r="K822" s="1">
        <f>[1]Industry!G$3-([1]Industry!G$6-[1]Industry!G$70)</f>
        <v>53.407799300615054</v>
      </c>
      <c r="L822" s="1">
        <f>[1]Industry!H$3-([1]Industry!H$6-[1]Industry!H$70)</f>
        <v>53.986491303873954</v>
      </c>
      <c r="M822" s="1">
        <f>[1]Industry!I$3-([1]Industry!I$6-[1]Industry!I$70)</f>
        <v>54.707456190625983</v>
      </c>
      <c r="N822" s="1">
        <f>[1]Industry!J$3-([1]Industry!J$6-[1]Industry!J$70)</f>
        <v>55.452513410233422</v>
      </c>
      <c r="O822" s="1">
        <f>[1]Industry!K$3-([1]Industry!K$6-[1]Industry!K$70)</f>
        <v>57.122378479973229</v>
      </c>
      <c r="P822" s="1">
        <f>[1]Industry!L$3-([1]Industry!L$6-[1]Industry!L$70)</f>
        <v>55.649970692630497</v>
      </c>
      <c r="Q822" s="1">
        <f>[1]Industry!M$3-([1]Industry!M$6-[1]Industry!M$70)</f>
        <v>55.770319391164563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8.7635405339689108</v>
      </c>
      <c r="G823" s="1">
        <f t="shared" ref="G823:K823" si="1004">SUM(G824:G825)</f>
        <v>7.9549040374734235</v>
      </c>
      <c r="H823" s="1">
        <f t="shared" si="1004"/>
        <v>6.247587311419573</v>
      </c>
      <c r="I823" s="1">
        <f t="shared" si="1004"/>
        <v>5.0694422110677113</v>
      </c>
      <c r="J823" s="1">
        <f t="shared" si="1004"/>
        <v>3.8076316150136638</v>
      </c>
      <c r="K823" s="1">
        <f t="shared" si="1004"/>
        <v>2.8107613181750359</v>
      </c>
      <c r="L823" s="1">
        <f t="shared" ref="L823:O823" si="1005">SUM(L824:L825)</f>
        <v>1.4165753398989145</v>
      </c>
      <c r="M823" s="1">
        <f t="shared" si="1005"/>
        <v>1.1326114928691418</v>
      </c>
      <c r="N823" s="1">
        <f t="shared" si="1005"/>
        <v>1.1120781835623001</v>
      </c>
      <c r="O823" s="1">
        <f t="shared" si="1005"/>
        <v>1.1120743235444683</v>
      </c>
      <c r="P823" s="1">
        <f>SUM(P824:P825)</f>
        <v>0.6145961936297869</v>
      </c>
      <c r="Q823" s="1">
        <f>SUM(Q824:Q825)</f>
        <v>0.61451904503904731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6.9177159489853741</v>
      </c>
      <c r="G824" s="1">
        <f>[1]Industry!C$57</f>
        <v>6.3112903454324298</v>
      </c>
      <c r="H824" s="1">
        <f>[1]Industry!D$57</f>
        <v>6.2459566203155568</v>
      </c>
      <c r="I824" s="1">
        <f>[1]Industry!E$57</f>
        <v>5.0691998050121381</v>
      </c>
      <c r="J824" s="1">
        <f>[1]Industry!F$57</f>
        <v>3.807466165815256</v>
      </c>
      <c r="K824" s="1">
        <f>[1]Industry!G$57</f>
        <v>2.8098181336714987</v>
      </c>
      <c r="L824" s="1">
        <f>[1]Industry!H$57</f>
        <v>1.4159429536601296</v>
      </c>
      <c r="M824" s="1">
        <f>[1]Industry!I$57</f>
        <v>1.1326114928691418</v>
      </c>
      <c r="N824" s="1">
        <f>[1]Industry!J$57</f>
        <v>1.1120781835623001</v>
      </c>
      <c r="O824" s="1">
        <f>[1]Industry!K$57</f>
        <v>1.1120743235444683</v>
      </c>
      <c r="P824" s="1">
        <f>[1]Industry!L$57</f>
        <v>0.6145961936297869</v>
      </c>
      <c r="Q824" s="1">
        <f>[1]Industry!M$57</f>
        <v>0.61451904503904731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1.8458245849835373</v>
      </c>
      <c r="G825" s="1">
        <f>[1]Industry!C$58</f>
        <v>1.6436136920409936</v>
      </c>
      <c r="H825" s="1">
        <f>[1]Industry!D$58</f>
        <v>1.6306911040166391E-3</v>
      </c>
      <c r="I825" s="1">
        <f>[1]Industry!E$58</f>
        <v>2.4240605557301507E-4</v>
      </c>
      <c r="J825" s="1">
        <f>[1]Industry!F$58</f>
        <v>1.6544919840763225E-4</v>
      </c>
      <c r="K825" s="1">
        <f>[1]Industry!G$58</f>
        <v>9.4318450353745155E-4</v>
      </c>
      <c r="L825" s="1">
        <f>[1]Industry!H$58</f>
        <v>6.3238623878495272E-4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28.930289751726693</v>
      </c>
      <c r="G826" s="1">
        <f t="shared" ref="G826:K826" si="1006">SUM(G827:G829)</f>
        <v>24.512171075577186</v>
      </c>
      <c r="H826" s="1">
        <f t="shared" si="1006"/>
        <v>29.69936759751776</v>
      </c>
      <c r="I826" s="1">
        <f t="shared" si="1006"/>
        <v>25.275456221616878</v>
      </c>
      <c r="J826" s="1">
        <f t="shared" si="1006"/>
        <v>15.323202691497052</v>
      </c>
      <c r="K826" s="1">
        <f t="shared" si="1006"/>
        <v>15.594252148845342</v>
      </c>
      <c r="L826" s="1">
        <f t="shared" ref="L826:O826" si="1007">SUM(L827:L829)</f>
        <v>15.344916642255557</v>
      </c>
      <c r="M826" s="1">
        <f t="shared" si="1007"/>
        <v>7.6878441491103615</v>
      </c>
      <c r="N826" s="1">
        <f t="shared" si="1007"/>
        <v>5.9063766753465998</v>
      </c>
      <c r="O826" s="1">
        <f t="shared" si="1007"/>
        <v>6.2254075997481433</v>
      </c>
      <c r="P826" s="1">
        <f>SUM(P827:P829)</f>
        <v>5.5721195449437815</v>
      </c>
      <c r="Q826" s="1">
        <f>SUM(Q827:Q829)</f>
        <v>5.5696107167100326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28.619772464650893</v>
      </c>
      <c r="G827" s="1">
        <f>[1]Industry!C$59</f>
        <v>24.119651388711628</v>
      </c>
      <c r="H827" s="1">
        <f>[1]Industry!D$59</f>
        <v>27.66658725028929</v>
      </c>
      <c r="I827" s="1">
        <f>[1]Industry!E$59</f>
        <v>20.801051324183423</v>
      </c>
      <c r="J827" s="1">
        <f>[1]Industry!F$59</f>
        <v>10.84887096343617</v>
      </c>
      <c r="K827" s="1">
        <f>[1]Industry!G$59</f>
        <v>8.7630348872232311</v>
      </c>
      <c r="L827" s="1">
        <f>[1]Industry!H$59</f>
        <v>7.1667025790161851</v>
      </c>
      <c r="M827" s="1">
        <f>[1]Industry!I$59</f>
        <v>1.7840922079290782</v>
      </c>
      <c r="N827" s="1">
        <f>[1]Industry!J$59</f>
        <v>2.6425702587324425E-3</v>
      </c>
      <c r="O827" s="1">
        <f>[1]Industry!K$59</f>
        <v>1.1927441617072638</v>
      </c>
      <c r="P827" s="1">
        <f>[1]Industry!L$59</f>
        <v>0.53945943181822398</v>
      </c>
      <c r="Q827" s="1">
        <f>[1]Industry!M$59</f>
        <v>0.53690005877002911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5.6955981620635679E-3</v>
      </c>
      <c r="I828" s="1">
        <f>[1]Industry!E$60</f>
        <v>2.6958335396617393E-3</v>
      </c>
      <c r="J828" s="1">
        <f>[1]Industry!F$60</f>
        <v>2.6010327203243411E-3</v>
      </c>
      <c r="K828" s="1">
        <f>[1]Industry!G$60</f>
        <v>2.3594852209415582</v>
      </c>
      <c r="L828" s="1">
        <f>[1]Industry!H$60</f>
        <v>3.6781789640825355</v>
      </c>
      <c r="M828" s="1">
        <f>[1]Industry!I$60</f>
        <v>1.3754117655683231</v>
      </c>
      <c r="N828" s="1">
        <f>[1]Industry!J$60</f>
        <v>1.3753914723408749</v>
      </c>
      <c r="O828" s="1">
        <f>[1]Industry!K$60</f>
        <v>1.5773526165575199E-2</v>
      </c>
      <c r="P828" s="1">
        <f>[1]Industry!L$60</f>
        <v>1.5765579384662075E-2</v>
      </c>
      <c r="Q828" s="1">
        <f>[1]Industry!M$60</f>
        <v>1.5760847445491527E-2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0.31051728707580212</v>
      </c>
      <c r="G829" s="1">
        <f>[1]Industry!C$68</f>
        <v>0.39251968686556005</v>
      </c>
      <c r="H829" s="1">
        <f>[1]Industry!D$68</f>
        <v>2.0270847490664079</v>
      </c>
      <c r="I829" s="1">
        <f>[1]Industry!E$68</f>
        <v>4.4717090638937931</v>
      </c>
      <c r="J829" s="1">
        <f>[1]Industry!F$68</f>
        <v>4.4717306953405567</v>
      </c>
      <c r="K829" s="1">
        <f>[1]Industry!G$68</f>
        <v>4.4717320406805525</v>
      </c>
      <c r="L829" s="1">
        <f>[1]Industry!H$68</f>
        <v>4.5000350991568361</v>
      </c>
      <c r="M829" s="1">
        <f>[1]Industry!I$68</f>
        <v>4.5283401756129598</v>
      </c>
      <c r="N829" s="1">
        <f>[1]Industry!J$68</f>
        <v>4.528342632746992</v>
      </c>
      <c r="O829" s="1">
        <f>[1]Industry!K$68</f>
        <v>5.0168899118753041</v>
      </c>
      <c r="P829" s="1">
        <f>[1]Industry!L$68</f>
        <v>5.0168945337408957</v>
      </c>
      <c r="Q829" s="1">
        <f>[1]Industry!M$68</f>
        <v>5.0169498104945118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2.3674067252339026</v>
      </c>
      <c r="G830" s="1">
        <f t="shared" ref="G830:O830" si="1010">G831</f>
        <v>2.3075027588391532</v>
      </c>
      <c r="H830" s="1">
        <f t="shared" si="1010"/>
        <v>0.33821495905995003</v>
      </c>
      <c r="I830" s="1">
        <f t="shared" si="1010"/>
        <v>1.8456697491762088E-4</v>
      </c>
      <c r="J830" s="1">
        <f t="shared" si="1010"/>
        <v>1.1064329009477884E-4</v>
      </c>
      <c r="K830" s="1">
        <f t="shared" si="1010"/>
        <v>7.4498694466076996E-4</v>
      </c>
      <c r="L830" s="1">
        <f t="shared" si="1010"/>
        <v>4.3545546068713504E-4</v>
      </c>
      <c r="M830" s="1">
        <f t="shared" si="1010"/>
        <v>2.3737201997682585E-4</v>
      </c>
      <c r="N830" s="1">
        <f t="shared" si="1010"/>
        <v>2.1529216194370873E-4</v>
      </c>
      <c r="O830" s="1">
        <f t="shared" si="1010"/>
        <v>2.3788761465481971E-4</v>
      </c>
      <c r="P830" s="1">
        <f>P831</f>
        <v>2.2503334006456125E-4</v>
      </c>
      <c r="Q830" s="1">
        <f>Q831</f>
        <v>1.2303601832508931E-4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2.3674067252339026</v>
      </c>
      <c r="G831" s="1">
        <f>[1]Industry!C$61</f>
        <v>2.3075027588391532</v>
      </c>
      <c r="H831" s="1">
        <f>[1]Industry!D$61</f>
        <v>0.33821495905995003</v>
      </c>
      <c r="I831" s="1">
        <f>[1]Industry!E$61</f>
        <v>1.8456697491762088E-4</v>
      </c>
      <c r="J831" s="1">
        <f>[1]Industry!F$61</f>
        <v>1.1064329009477884E-4</v>
      </c>
      <c r="K831" s="1">
        <f>[1]Industry!G$61</f>
        <v>7.4498694466076996E-4</v>
      </c>
      <c r="L831" s="1">
        <f>[1]Industry!H$61</f>
        <v>4.3545546068713504E-4</v>
      </c>
      <c r="M831" s="1">
        <f>[1]Industry!I$61</f>
        <v>2.3737201997682585E-4</v>
      </c>
      <c r="N831" s="1">
        <f>[1]Industry!J$61</f>
        <v>2.1529216194370873E-4</v>
      </c>
      <c r="O831" s="1">
        <f>[1]Industry!K$61</f>
        <v>2.3788761465481971E-4</v>
      </c>
      <c r="P831" s="1">
        <f>[1]Industry!L$61</f>
        <v>2.2503334006456125E-4</v>
      </c>
      <c r="Q831" s="1">
        <f>[1]Industry!M$61</f>
        <v>1.2303601832508931E-4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11.767349340981685</v>
      </c>
      <c r="G832" s="1">
        <f t="shared" ref="G832:K832" si="1011">G833+G843</f>
        <v>12.635413784462344</v>
      </c>
      <c r="H832" s="1">
        <f t="shared" si="1011"/>
        <v>12.433500965864603</v>
      </c>
      <c r="I832" s="1">
        <f t="shared" si="1011"/>
        <v>14.455998961444537</v>
      </c>
      <c r="J832" s="1">
        <f t="shared" si="1011"/>
        <v>14.065501855177263</v>
      </c>
      <c r="K832" s="1">
        <f t="shared" si="1011"/>
        <v>16.939717625399489</v>
      </c>
      <c r="L832" s="1">
        <f t="shared" ref="L832:O832" si="1012">L833+L843</f>
        <v>20.645471851102123</v>
      </c>
      <c r="M832" s="1">
        <f t="shared" si="1012"/>
        <v>20.087734334602104</v>
      </c>
      <c r="N832" s="1">
        <f t="shared" si="1012"/>
        <v>21.594071148886698</v>
      </c>
      <c r="O832" s="1">
        <f t="shared" si="1012"/>
        <v>21.010666651486776</v>
      </c>
      <c r="P832" s="1">
        <f>P833+P843</f>
        <v>20.44301198128413</v>
      </c>
      <c r="Q832" s="1">
        <f>Q833+Q843</f>
        <v>20.291517184954841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5.1850659123921918</v>
      </c>
      <c r="G833" s="1">
        <f>[1]Industry!C$62</f>
        <v>5.5675634625086836</v>
      </c>
      <c r="H833" s="1">
        <f>[1]Industry!D$62</f>
        <v>5.6974242643914845</v>
      </c>
      <c r="I833" s="1">
        <f>[1]Industry!E$62</f>
        <v>7.1991270725787961</v>
      </c>
      <c r="J833" s="1">
        <f>[1]Industry!F$62</f>
        <v>6.5552530592966409</v>
      </c>
      <c r="K833" s="1">
        <f>[1]Industry!G$62</f>
        <v>10.210923635180093</v>
      </c>
      <c r="L833" s="1">
        <f>[1]Industry!H$62</f>
        <v>12.875559596947566</v>
      </c>
      <c r="M833" s="1">
        <f>[1]Industry!I$62</f>
        <v>13.158840769311849</v>
      </c>
      <c r="N833" s="1">
        <f>[1]Industry!J$62</f>
        <v>13.020716310940124</v>
      </c>
      <c r="O833" s="1">
        <f>[1]Industry!K$62</f>
        <v>12.87861870758698</v>
      </c>
      <c r="P833" s="1">
        <f>[1]Industry!L$62</f>
        <v>13.458377996993711</v>
      </c>
      <c r="Q833" s="1">
        <f>[1]Industry!M$62</f>
        <v>13.480483126513866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1.1223642999362717</v>
      </c>
      <c r="G834" s="1">
        <f t="shared" ref="G834:K834" si="1013">IFERROR(G793/G$792,0)*G$833</f>
        <v>2.1902248297190186</v>
      </c>
      <c r="H834" s="1">
        <f t="shared" si="1013"/>
        <v>8.5181476054497995E-2</v>
      </c>
      <c r="I834" s="1">
        <f t="shared" si="1013"/>
        <v>1.2858435999828073</v>
      </c>
      <c r="J834" s="1">
        <f t="shared" si="1013"/>
        <v>0.79697496723138472</v>
      </c>
      <c r="K834" s="1">
        <f t="shared" si="1013"/>
        <v>0</v>
      </c>
      <c r="L834" s="1">
        <f t="shared" ref="L834:O834" si="1014">IFERROR(L793/L$792,0)*L$833</f>
        <v>0</v>
      </c>
      <c r="M834" s="1">
        <f t="shared" si="1014"/>
        <v>0</v>
      </c>
      <c r="N834" s="1">
        <f t="shared" si="1014"/>
        <v>1.3959896780896206E-2</v>
      </c>
      <c r="O834" s="1">
        <f t="shared" si="1014"/>
        <v>1.3781541368950065E-2</v>
      </c>
      <c r="P834" s="1">
        <f t="shared" ref="P834:Q842" si="1015">IFERROR(P793/P$792,0)*P$833</f>
        <v>0.357668066126623</v>
      </c>
      <c r="Q834" s="1">
        <f t="shared" si="1015"/>
        <v>0.35501170380058811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0.92944190169451568</v>
      </c>
      <c r="G835" s="1">
        <f t="shared" si="1016"/>
        <v>0.49720573910833848</v>
      </c>
      <c r="H835" s="1">
        <f t="shared" si="1016"/>
        <v>5.6648383234777867E-2</v>
      </c>
      <c r="I835" s="1">
        <f t="shared" si="1016"/>
        <v>0.34154091096663691</v>
      </c>
      <c r="J835" s="1">
        <f t="shared" si="1016"/>
        <v>0.2650649908713415</v>
      </c>
      <c r="K835" s="1">
        <f t="shared" si="1016"/>
        <v>0.70511855334900464</v>
      </c>
      <c r="L835" s="1">
        <f t="shared" ref="L835:O835" si="1017">IFERROR(L794/L$792,0)*L$833</f>
        <v>0.4468784143719462</v>
      </c>
      <c r="M835" s="1">
        <f t="shared" si="1017"/>
        <v>0.44347063550031784</v>
      </c>
      <c r="N835" s="1">
        <f t="shared" si="1017"/>
        <v>0.4435447466370912</v>
      </c>
      <c r="O835" s="1">
        <f t="shared" si="1017"/>
        <v>0.26106409062592162</v>
      </c>
      <c r="P835" s="1">
        <f t="shared" si="1015"/>
        <v>0.44302266121163475</v>
      </c>
      <c r="Q835" s="1">
        <f t="shared" si="1015"/>
        <v>0.4422337605769861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3.8094386862275124E-3</v>
      </c>
      <c r="L836" s="1">
        <f t="shared" ref="L836:O836" si="1018">IFERROR(L795/L$792,0)*L$833</f>
        <v>0.25838483504104776</v>
      </c>
      <c r="M836" s="1">
        <f t="shared" si="1018"/>
        <v>0.2564481014094005</v>
      </c>
      <c r="N836" s="1">
        <f t="shared" si="1018"/>
        <v>0.25646498291142694</v>
      </c>
      <c r="O836" s="1">
        <f t="shared" si="1018"/>
        <v>0.15097964421512239</v>
      </c>
      <c r="P836" s="1">
        <f t="shared" si="1015"/>
        <v>0.25617972183068816</v>
      </c>
      <c r="Q836" s="1">
        <f t="shared" si="1015"/>
        <v>0.25571623247956876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1.5287384796094084E-4</v>
      </c>
      <c r="J837" s="1">
        <f t="shared" si="1016"/>
        <v>2.1637104845398031E-4</v>
      </c>
      <c r="K837" s="1">
        <f t="shared" si="1016"/>
        <v>1.6679664150963862E-3</v>
      </c>
      <c r="L837" s="1">
        <f t="shared" ref="L837:O837" si="1019">IFERROR(L796/L$792,0)*L$833</f>
        <v>8.0505758175647879E-4</v>
      </c>
      <c r="M837" s="1">
        <f t="shared" si="1019"/>
        <v>3.4855985811625147E-4</v>
      </c>
      <c r="N837" s="1">
        <f t="shared" si="1019"/>
        <v>6.1877574342078696E-4</v>
      </c>
      <c r="O837" s="1">
        <f t="shared" si="1019"/>
        <v>4.3739294761832836E-4</v>
      </c>
      <c r="P837" s="1">
        <f t="shared" si="1015"/>
        <v>3.5947342909972181E-4</v>
      </c>
      <c r="Q837" s="1">
        <f t="shared" si="1015"/>
        <v>4.1131559579326557E-4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2.3366350943453926</v>
      </c>
      <c r="G838" s="1">
        <f t="shared" si="1016"/>
        <v>1.9645231962257219</v>
      </c>
      <c r="H838" s="1">
        <f t="shared" si="1016"/>
        <v>2.395080506496396</v>
      </c>
      <c r="I838" s="1">
        <f t="shared" si="1016"/>
        <v>2.1913575299796006</v>
      </c>
      <c r="J838" s="1">
        <f t="shared" si="1016"/>
        <v>1.8243309484517205</v>
      </c>
      <c r="K838" s="1">
        <f t="shared" si="1016"/>
        <v>1.4204461890642466</v>
      </c>
      <c r="L838" s="1">
        <f t="shared" ref="L838:O838" si="1020">IFERROR(L797/L$792,0)*L$833</f>
        <v>6.3850530444378142E-4</v>
      </c>
      <c r="M838" s="1">
        <f t="shared" si="1020"/>
        <v>2.2625687941415701E-4</v>
      </c>
      <c r="N838" s="1">
        <f t="shared" si="1020"/>
        <v>3.8703563703438502E-4</v>
      </c>
      <c r="O838" s="1">
        <f t="shared" si="1020"/>
        <v>2.8117856398083619E-4</v>
      </c>
      <c r="P838" s="1">
        <f t="shared" si="1015"/>
        <v>3.7782234623255244E-4</v>
      </c>
      <c r="Q838" s="1">
        <f t="shared" si="1015"/>
        <v>2.0009860624439676E-4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0.12470029752721819</v>
      </c>
      <c r="L839" s="1">
        <f t="shared" ref="L839:O839" si="1021">IFERROR(L798/L$792,0)*L$833</f>
        <v>2.3766745567878584</v>
      </c>
      <c r="M839" s="1">
        <f t="shared" si="1021"/>
        <v>1.9034543082477107</v>
      </c>
      <c r="N839" s="1">
        <f t="shared" si="1021"/>
        <v>1.9055457612754285</v>
      </c>
      <c r="O839" s="1">
        <f t="shared" si="1021"/>
        <v>1.9024058291336265</v>
      </c>
      <c r="P839" s="1">
        <f t="shared" si="1015"/>
        <v>1.9014759739799156</v>
      </c>
      <c r="Q839" s="1">
        <f t="shared" si="1015"/>
        <v>1.8986311317922959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0.79662461641601146</v>
      </c>
      <c r="G840" s="1">
        <f t="shared" si="1016"/>
        <v>0.91560969745560394</v>
      </c>
      <c r="H840" s="1">
        <f t="shared" si="1016"/>
        <v>3.1605138986058128</v>
      </c>
      <c r="I840" s="1">
        <f t="shared" si="1016"/>
        <v>3.3755484635324806</v>
      </c>
      <c r="J840" s="1">
        <f t="shared" si="1016"/>
        <v>3.240430692757386</v>
      </c>
      <c r="K840" s="1">
        <f t="shared" si="1016"/>
        <v>1.2669498711942753</v>
      </c>
      <c r="L840" s="1">
        <f t="shared" ref="L840:O840" si="1022">IFERROR(L799/L$792,0)*L$833</f>
        <v>0.4097994014186736</v>
      </c>
      <c r="M840" s="1">
        <f t="shared" si="1022"/>
        <v>2.2814825769508101E-3</v>
      </c>
      <c r="N840" s="1">
        <f t="shared" si="1022"/>
        <v>2.2363563147736452E-3</v>
      </c>
      <c r="O840" s="1">
        <f t="shared" si="1022"/>
        <v>2.3051117651069564E-3</v>
      </c>
      <c r="P840" s="1">
        <f t="shared" si="1015"/>
        <v>2.1258564562582224E-3</v>
      </c>
      <c r="Q840" s="1">
        <f t="shared" si="1015"/>
        <v>2.6746747331942156E-3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4.8815183127930082</v>
      </c>
      <c r="L841" s="1">
        <f t="shared" ref="L841:O841" si="1023">IFERROR(L800/L$792,0)*L$833</f>
        <v>7.1410252593746755</v>
      </c>
      <c r="M841" s="1">
        <f t="shared" si="1023"/>
        <v>8.508774550275982</v>
      </c>
      <c r="N841" s="1">
        <f t="shared" si="1023"/>
        <v>8.3515933072269597</v>
      </c>
      <c r="O841" s="1">
        <f t="shared" si="1023"/>
        <v>8.5045482424430219</v>
      </c>
      <c r="P841" s="1">
        <f t="shared" si="1015"/>
        <v>8.4552495941870287</v>
      </c>
      <c r="Q841" s="1">
        <f t="shared" si="1015"/>
        <v>8.4870050630121838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4.6836942693097268E-3</v>
      </c>
      <c r="J842" s="1">
        <f t="shared" si="1016"/>
        <v>0.42823508893635365</v>
      </c>
      <c r="K842" s="1">
        <f t="shared" si="1016"/>
        <v>1.8067130061510159</v>
      </c>
      <c r="L842" s="1">
        <f t="shared" ref="L842:O842" si="1024">IFERROR(L801/L$792,0)*L$833</f>
        <v>2.2413535670671636</v>
      </c>
      <c r="M842" s="1">
        <f t="shared" si="1024"/>
        <v>2.0438368745639561</v>
      </c>
      <c r="N842" s="1">
        <f t="shared" si="1024"/>
        <v>2.0463654484130926</v>
      </c>
      <c r="O842" s="1">
        <f t="shared" si="1024"/>
        <v>2.0428156765236314</v>
      </c>
      <c r="P842" s="1">
        <f t="shared" si="1015"/>
        <v>2.0419188274262297</v>
      </c>
      <c r="Q842" s="1">
        <f t="shared" si="1015"/>
        <v>2.0385991459170119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6.5822834285894931</v>
      </c>
      <c r="G843" s="1">
        <f>[1]Industry!C$63</f>
        <v>7.0678503219536593</v>
      </c>
      <c r="H843" s="1">
        <f>[1]Industry!D$63</f>
        <v>6.7360767014731175</v>
      </c>
      <c r="I843" s="1">
        <f>[1]Industry!E$63</f>
        <v>7.2568718888657413</v>
      </c>
      <c r="J843" s="1">
        <f>[1]Industry!F$63</f>
        <v>7.5102487958806234</v>
      </c>
      <c r="K843" s="1">
        <f>[1]Industry!G$63</f>
        <v>6.7287939902193949</v>
      </c>
      <c r="L843" s="1">
        <f>[1]Industry!H$63</f>
        <v>7.7699122541545567</v>
      </c>
      <c r="M843" s="1">
        <f>[1]Industry!I$63</f>
        <v>6.9288935652902559</v>
      </c>
      <c r="N843" s="1">
        <f>[1]Industry!J$63</f>
        <v>8.5733548379465763</v>
      </c>
      <c r="O843" s="1">
        <f>[1]Industry!K$63</f>
        <v>8.1320479438997957</v>
      </c>
      <c r="P843" s="1">
        <f>[1]Industry!L$63</f>
        <v>6.9846339842904195</v>
      </c>
      <c r="Q843" s="1">
        <f>[1]Industry!M$63</f>
        <v>6.811034058440975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5.3111250334353359</v>
      </c>
      <c r="G844" s="1">
        <f t="shared" ref="G844:O844" si="1025">G845</f>
        <v>6.2669418933628096</v>
      </c>
      <c r="H844" s="1">
        <f t="shared" si="1025"/>
        <v>5.8302883251867517</v>
      </c>
      <c r="I844" s="1">
        <f t="shared" si="1025"/>
        <v>6.8143824770305432</v>
      </c>
      <c r="J844" s="1">
        <f t="shared" si="1025"/>
        <v>7.3029946877254428</v>
      </c>
      <c r="K844" s="1">
        <f t="shared" si="1025"/>
        <v>5.8390938195918389</v>
      </c>
      <c r="L844" s="1">
        <f t="shared" si="1025"/>
        <v>5.8658259869428537</v>
      </c>
      <c r="M844" s="1">
        <f t="shared" si="1025"/>
        <v>5.8900071410745207</v>
      </c>
      <c r="N844" s="1">
        <f t="shared" si="1025"/>
        <v>5.8363495842494535</v>
      </c>
      <c r="O844" s="1">
        <f t="shared" si="1025"/>
        <v>6.4061061961497217</v>
      </c>
      <c r="P844" s="1">
        <f>P845</f>
        <v>5.7999619239594029</v>
      </c>
      <c r="Q844" s="1">
        <f>Q845</f>
        <v>5.7805125119701586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5.3111250334353359</v>
      </c>
      <c r="G845" s="1">
        <f>[1]Industry!C$64</f>
        <v>6.2669418933628096</v>
      </c>
      <c r="H845" s="1">
        <f>[1]Industry!D$64</f>
        <v>5.8302883251867517</v>
      </c>
      <c r="I845" s="1">
        <f>[1]Industry!E$64</f>
        <v>6.8143824770305432</v>
      </c>
      <c r="J845" s="1">
        <f>[1]Industry!F$64</f>
        <v>7.3029946877254428</v>
      </c>
      <c r="K845" s="1">
        <f>[1]Industry!G$64</f>
        <v>5.8390938195918389</v>
      </c>
      <c r="L845" s="1">
        <f>[1]Industry!H$64</f>
        <v>5.8658259869428537</v>
      </c>
      <c r="M845" s="1">
        <f>[1]Industry!I$64</f>
        <v>5.8900071410745207</v>
      </c>
      <c r="N845" s="1">
        <f>[1]Industry!J$64</f>
        <v>5.8363495842494535</v>
      </c>
      <c r="O845" s="1">
        <f>[1]Industry!K$64</f>
        <v>6.4061061961497217</v>
      </c>
      <c r="P845" s="1">
        <f>[1]Industry!L$64</f>
        <v>5.7999619239594029</v>
      </c>
      <c r="Q845" s="1">
        <f>[1]Industry!M$64</f>
        <v>5.7805125119701586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0.46152201498699502</v>
      </c>
      <c r="G846" s="1">
        <f t="shared" ref="G846:O846" si="1026">G847</f>
        <v>0.54457607602442293</v>
      </c>
      <c r="H846" s="1">
        <f t="shared" si="1026"/>
        <v>0.54457705653082922</v>
      </c>
      <c r="I846" s="1">
        <f t="shared" si="1026"/>
        <v>0.54461272114262393</v>
      </c>
      <c r="J846" s="1">
        <f t="shared" si="1026"/>
        <v>0.54461890603535468</v>
      </c>
      <c r="K846" s="1">
        <f t="shared" si="1026"/>
        <v>0.54462384008070297</v>
      </c>
      <c r="L846" s="1">
        <f t="shared" si="1026"/>
        <v>0.54463211042984883</v>
      </c>
      <c r="M846" s="1">
        <f t="shared" si="1026"/>
        <v>0.54464570766417431</v>
      </c>
      <c r="N846" s="1">
        <f t="shared" si="1026"/>
        <v>0.54464821673301478</v>
      </c>
      <c r="O846" s="1">
        <f t="shared" si="1026"/>
        <v>0.54466222522208452</v>
      </c>
      <c r="P846" s="1">
        <f>P847</f>
        <v>0.54467239727283634</v>
      </c>
      <c r="Q846" s="1">
        <f>Q847</f>
        <v>0.54468788983932981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0.46152201498699502</v>
      </c>
      <c r="G847" s="1">
        <f>[1]Industry!C$65</f>
        <v>0.54457607602442293</v>
      </c>
      <c r="H847" s="1">
        <f>[1]Industry!D$65</f>
        <v>0.54457705653082922</v>
      </c>
      <c r="I847" s="1">
        <f>[1]Industry!E$65</f>
        <v>0.54461272114262393</v>
      </c>
      <c r="J847" s="1">
        <f>[1]Industry!F$65</f>
        <v>0.54461890603535468</v>
      </c>
      <c r="K847" s="1">
        <f>[1]Industry!G$65</f>
        <v>0.54462384008070297</v>
      </c>
      <c r="L847" s="1">
        <f>[1]Industry!H$65</f>
        <v>0.54463211042984883</v>
      </c>
      <c r="M847" s="1">
        <f>[1]Industry!I$65</f>
        <v>0.54464570766417431</v>
      </c>
      <c r="N847" s="1">
        <f>[1]Industry!J$65</f>
        <v>0.54464821673301478</v>
      </c>
      <c r="O847" s="1">
        <f>[1]Industry!K$65</f>
        <v>0.54466222522208452</v>
      </c>
      <c r="P847" s="1">
        <f>[1]Industry!L$65</f>
        <v>0.54467239727283634</v>
      </c>
      <c r="Q847" s="1">
        <f>[1]Industry!M$65</f>
        <v>0.54468788983932981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4.1173684661270737</v>
      </c>
      <c r="G848" s="1">
        <f t="shared" ref="G848:O848" si="1027">G849</f>
        <v>4.2663271182909943</v>
      </c>
      <c r="H848" s="1">
        <f t="shared" si="1027"/>
        <v>2.9611746147403868</v>
      </c>
      <c r="I848" s="1">
        <f t="shared" si="1027"/>
        <v>2.9280978589175288</v>
      </c>
      <c r="J848" s="1">
        <f t="shared" si="1027"/>
        <v>2.8950346909611877</v>
      </c>
      <c r="K848" s="1">
        <f t="shared" si="1027"/>
        <v>2.8804299308059429</v>
      </c>
      <c r="L848" s="1">
        <f t="shared" si="1027"/>
        <v>1.7809658225417123E-3</v>
      </c>
      <c r="M848" s="1">
        <f t="shared" si="1027"/>
        <v>2.21951054063658E-4</v>
      </c>
      <c r="N848" s="1">
        <f t="shared" si="1027"/>
        <v>5.1930035562937197E-4</v>
      </c>
      <c r="O848" s="1">
        <f t="shared" si="1027"/>
        <v>3.7265499289254004E-4</v>
      </c>
      <c r="P848" s="1">
        <f>P849</f>
        <v>3.6443709461539571E-4</v>
      </c>
      <c r="Q848" s="1">
        <f>Q849</f>
        <v>1.1884449360078369E-4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4.1173684661270737</v>
      </c>
      <c r="G849" s="1">
        <f>[1]Industry!C$66</f>
        <v>4.2663271182909943</v>
      </c>
      <c r="H849" s="1">
        <f>[1]Industry!D$66</f>
        <v>2.9611746147403868</v>
      </c>
      <c r="I849" s="1">
        <f>[1]Industry!E$66</f>
        <v>2.9280978589175288</v>
      </c>
      <c r="J849" s="1">
        <f>[1]Industry!F$66</f>
        <v>2.8950346909611877</v>
      </c>
      <c r="K849" s="1">
        <f>[1]Industry!G$66</f>
        <v>2.8804299308059429</v>
      </c>
      <c r="L849" s="1">
        <f>[1]Industry!H$66</f>
        <v>1.7809658225417123E-3</v>
      </c>
      <c r="M849" s="1">
        <f>[1]Industry!I$66</f>
        <v>2.21951054063658E-4</v>
      </c>
      <c r="N849" s="1">
        <f>[1]Industry!J$66</f>
        <v>5.1930035562937197E-4</v>
      </c>
      <c r="O849" s="1">
        <f>[1]Industry!K$66</f>
        <v>3.7265499289254004E-4</v>
      </c>
      <c r="P849" s="1">
        <f>[1]Industry!L$66</f>
        <v>3.6443709461539571E-4</v>
      </c>
      <c r="Q849" s="1">
        <f>[1]Industry!M$66</f>
        <v>1.1884449360078369E-4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6.764297613651285E-2</v>
      </c>
      <c r="G850" s="1">
        <f t="shared" ref="G850:O850" si="1028">G851</f>
        <v>8.5495359932131504E-2</v>
      </c>
      <c r="H850" s="1">
        <f t="shared" si="1028"/>
        <v>8.4914721597087045E-2</v>
      </c>
      <c r="I850" s="1">
        <f t="shared" si="1028"/>
        <v>8.5580335894859125E-2</v>
      </c>
      <c r="J850" s="1">
        <f t="shared" si="1028"/>
        <v>8.5617981509581415E-2</v>
      </c>
      <c r="K850" s="1">
        <f t="shared" si="1028"/>
        <v>5.8845371751369065E-2</v>
      </c>
      <c r="L850" s="1">
        <f t="shared" si="1028"/>
        <v>5.8418353636974334E-2</v>
      </c>
      <c r="M850" s="1">
        <f t="shared" si="1028"/>
        <v>5.700313540272553E-2</v>
      </c>
      <c r="N850" s="1">
        <f t="shared" si="1028"/>
        <v>5.3148832961000904E-2</v>
      </c>
      <c r="O850" s="1">
        <f t="shared" si="1028"/>
        <v>5.3734539729452066E-2</v>
      </c>
      <c r="P850" s="1">
        <f>P851</f>
        <v>1.0026347736566594E-2</v>
      </c>
      <c r="Q850" s="1">
        <f>Q851</f>
        <v>1.3121617858506585E-3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6.764297613651285E-2</v>
      </c>
      <c r="G851" s="1">
        <f>[1]Industry!C$67</f>
        <v>8.5495359932131504E-2</v>
      </c>
      <c r="H851" s="1">
        <f>[1]Industry!D$67</f>
        <v>8.4914721597087045E-2</v>
      </c>
      <c r="I851" s="1">
        <f>[1]Industry!E$67</f>
        <v>8.5580335894859125E-2</v>
      </c>
      <c r="J851" s="1">
        <f>[1]Industry!F$67</f>
        <v>8.5617981509581415E-2</v>
      </c>
      <c r="K851" s="1">
        <f>[1]Industry!G$67</f>
        <v>5.8845371751369065E-2</v>
      </c>
      <c r="L851" s="1">
        <f>[1]Industry!H$67</f>
        <v>5.8418353636974334E-2</v>
      </c>
      <c r="M851" s="1">
        <f>[1]Industry!I$67</f>
        <v>5.700313540272553E-2</v>
      </c>
      <c r="N851" s="1">
        <f>[1]Industry!J$67</f>
        <v>5.3148832961000904E-2</v>
      </c>
      <c r="O851" s="1">
        <f>[1]Industry!K$67</f>
        <v>5.3734539729452066E-2</v>
      </c>
      <c r="P851" s="1">
        <f>[1]Industry!L$67</f>
        <v>1.0026347736566594E-2</v>
      </c>
      <c r="Q851" s="1">
        <f>[1]Industry!M$67</f>
        <v>1.3121617858506585E-3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1.9268298915927559E-2</v>
      </c>
      <c r="J852" s="1">
        <f t="shared" si="1029"/>
        <v>8.1068490531191646</v>
      </c>
      <c r="K852" s="1">
        <f t="shared" si="1029"/>
        <v>8.1068476193156584</v>
      </c>
      <c r="L852" s="1">
        <f t="shared" si="1029"/>
        <v>8.1068577277505334</v>
      </c>
      <c r="M852" s="1">
        <f t="shared" si="1029"/>
        <v>14.12380346499171</v>
      </c>
      <c r="N852" s="1">
        <f t="shared" si="1029"/>
        <v>14.123668856441121</v>
      </c>
      <c r="O852" s="1">
        <f t="shared" si="1029"/>
        <v>14.123677685574576</v>
      </c>
      <c r="P852" s="1">
        <f>P853</f>
        <v>14.123618405615638</v>
      </c>
      <c r="Q852" s="1">
        <f>Q853</f>
        <v>14.123639295446859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1.9268298915927559E-2</v>
      </c>
      <c r="J853" s="1">
        <f>[1]Industry!F$69</f>
        <v>8.1068490531191646</v>
      </c>
      <c r="K853" s="1">
        <f>[1]Industry!G$69</f>
        <v>8.1068476193156584</v>
      </c>
      <c r="L853" s="1">
        <f>[1]Industry!H$69</f>
        <v>8.1068577277505334</v>
      </c>
      <c r="M853" s="1">
        <f>[1]Industry!I$69</f>
        <v>14.12380346499171</v>
      </c>
      <c r="N853" s="1">
        <f>[1]Industry!J$69</f>
        <v>14.123668856441121</v>
      </c>
      <c r="O853" s="1">
        <f>[1]Industry!K$69</f>
        <v>14.123677685574576</v>
      </c>
      <c r="P853" s="1">
        <f>[1]Industry!L$69</f>
        <v>14.123618405615638</v>
      </c>
      <c r="Q853" s="1">
        <f>[1]Industry!M$69</f>
        <v>14.123639295446859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4.8942053426566385</v>
      </c>
      <c r="H854" s="1">
        <f t="shared" si="1030"/>
        <v>4.8942132205491404</v>
      </c>
      <c r="I854" s="1">
        <f t="shared" si="1030"/>
        <v>5.5828154549317413</v>
      </c>
      <c r="J854" s="1">
        <f t="shared" si="1030"/>
        <v>7.8298863338753435</v>
      </c>
      <c r="K854" s="1">
        <f t="shared" si="1030"/>
        <v>7.9190277989948052</v>
      </c>
      <c r="L854" s="1">
        <f t="shared" ref="L854:O854" si="1031">SUM(L855:L856)</f>
        <v>8.0324720714458788</v>
      </c>
      <c r="M854" s="1">
        <f t="shared" si="1031"/>
        <v>8.032780484049459</v>
      </c>
      <c r="N854" s="1">
        <f t="shared" si="1031"/>
        <v>8.0324456515665457</v>
      </c>
      <c r="O854" s="1">
        <f t="shared" si="1031"/>
        <v>8.0328150839039107</v>
      </c>
      <c r="P854" s="1">
        <f>SUM(P855:P856)</f>
        <v>8.0324719470620831</v>
      </c>
      <c r="Q854" s="1">
        <f>SUM(Q855:Q856)</f>
        <v>8.0328183817362824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0.85059652486053494</v>
      </c>
      <c r="H855" s="1">
        <f>[1]Industry!D$6-H856</f>
        <v>0.8505978940119121</v>
      </c>
      <c r="I855" s="1">
        <f>[1]Industry!E$6-I856</f>
        <v>0.97055460134495242</v>
      </c>
      <c r="J855" s="1">
        <f>[1]Industry!F$6-J856</f>
        <v>1.8519951155344305</v>
      </c>
      <c r="K855" s="1">
        <f>[1]Industry!G$6-K856</f>
        <v>1.9410863211194194</v>
      </c>
      <c r="L855" s="1">
        <f>[1]Industry!H$6-L856</f>
        <v>2.0544496200033118</v>
      </c>
      <c r="M855" s="1">
        <f>[1]Industry!I$6-M856</f>
        <v>2.0255929916094493</v>
      </c>
      <c r="N855" s="1">
        <f>[1]Industry!J$6-N856</f>
        <v>1.9753109680524696</v>
      </c>
      <c r="O855" s="1">
        <f>[1]Industry!K$6-O856</f>
        <v>1.8702804869657452</v>
      </c>
      <c r="P855" s="1">
        <f>[1]Industry!L$6-P856</f>
        <v>1.8702187084573785</v>
      </c>
      <c r="Q855" s="1">
        <f>[1]Industry!M$6-Q856</f>
        <v>1.8702641110751577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4.0436088177961036</v>
      </c>
      <c r="H856" s="1">
        <f>[1]Industry!D$70</f>
        <v>4.0436153265372283</v>
      </c>
      <c r="I856" s="1">
        <f>[1]Industry!E$70</f>
        <v>4.6122608535867888</v>
      </c>
      <c r="J856" s="1">
        <f>[1]Industry!F$70</f>
        <v>5.977891218340913</v>
      </c>
      <c r="K856" s="1">
        <f>[1]Industry!G$70</f>
        <v>5.9779414778753859</v>
      </c>
      <c r="L856" s="1">
        <f>[1]Industry!H$70</f>
        <v>5.9780224514425671</v>
      </c>
      <c r="M856" s="1">
        <f>[1]Industry!I$70</f>
        <v>6.0071874924400097</v>
      </c>
      <c r="N856" s="1">
        <f>[1]Industry!J$70</f>
        <v>6.057134683514076</v>
      </c>
      <c r="O856" s="1">
        <f>[1]Industry!K$70</f>
        <v>6.1625345969381655</v>
      </c>
      <c r="P856" s="1">
        <f>[1]Industry!L$70</f>
        <v>6.1622532386047046</v>
      </c>
      <c r="Q856" s="1">
        <f>[1]Industry!M$70</f>
        <v>6.1625542706611247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0.8426154294132836</v>
      </c>
      <c r="G858" s="4">
        <f t="shared" ref="G858:K858" si="1032">IFERROR(G820/G765,"-")</f>
        <v>0.84306236513985333</v>
      </c>
      <c r="H858" s="4">
        <f t="shared" si="1032"/>
        <v>0.84373276872970815</v>
      </c>
      <c r="I858" s="4">
        <f t="shared" si="1032"/>
        <v>0.84485010804613003</v>
      </c>
      <c r="J858" s="4">
        <f t="shared" si="1032"/>
        <v>0.84596744736255403</v>
      </c>
      <c r="K858" s="4">
        <f t="shared" si="1032"/>
        <v>0.84708478667897635</v>
      </c>
      <c r="L858" s="4">
        <f t="shared" ref="L858:O858" si="1033">IFERROR(L820/L765,"-")</f>
        <v>0.84820212599539979</v>
      </c>
      <c r="M858" s="4">
        <f t="shared" si="1033"/>
        <v>0.84931946531182334</v>
      </c>
      <c r="N858" s="4">
        <f t="shared" si="1033"/>
        <v>0.84931946531182234</v>
      </c>
      <c r="O858" s="4">
        <f t="shared" si="1033"/>
        <v>0.84931946531182301</v>
      </c>
      <c r="P858" s="4">
        <f t="shared" ref="P858:Q860" si="1034">IFERROR(P820/P765,"-")</f>
        <v>0.84931946531182279</v>
      </c>
      <c r="Q858" s="4">
        <f t="shared" si="1034"/>
        <v>0.84931946531182312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3.080980182251329</v>
      </c>
      <c r="G859" s="4">
        <f t="shared" si="1037"/>
        <v>3.1055374774069127</v>
      </c>
      <c r="H859" s="4">
        <f t="shared" si="1037"/>
        <v>3.1423734201402906</v>
      </c>
      <c r="I859" s="4">
        <f t="shared" si="1037"/>
        <v>3.2037666580292488</v>
      </c>
      <c r="J859" s="4">
        <f t="shared" si="1037"/>
        <v>3.26515989591821</v>
      </c>
      <c r="K859" s="4">
        <f t="shared" si="1037"/>
        <v>3.326553133807173</v>
      </c>
      <c r="L859" s="4">
        <f t="shared" ref="L859:O859" si="1038">IFERROR(L821/L766,"-")</f>
        <v>3.3879463716961302</v>
      </c>
      <c r="M859" s="4">
        <f t="shared" si="1038"/>
        <v>3.4493396095850861</v>
      </c>
      <c r="N859" s="4">
        <f t="shared" si="1038"/>
        <v>3.4493396095850875</v>
      </c>
      <c r="O859" s="4">
        <f t="shared" si="1038"/>
        <v>3.4493396095850897</v>
      </c>
      <c r="P859" s="4">
        <f t="shared" si="1034"/>
        <v>3.4493396095850914</v>
      </c>
      <c r="Q859" s="4">
        <f t="shared" si="1034"/>
        <v>3.4493396095850941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1</v>
      </c>
      <c r="G860" s="4">
        <f t="shared" si="1039"/>
        <v>0.99999998228926534</v>
      </c>
      <c r="H860" s="4">
        <f t="shared" si="1039"/>
        <v>0.99999998198840567</v>
      </c>
      <c r="I860" s="4">
        <f t="shared" si="1039"/>
        <v>1.0000015021952748</v>
      </c>
      <c r="J860" s="4">
        <f t="shared" si="1039"/>
        <v>1.0000066969003234</v>
      </c>
      <c r="K860" s="4">
        <f t="shared" si="1039"/>
        <v>1.0008516774755887</v>
      </c>
      <c r="L860" s="4">
        <f t="shared" ref="L860:O860" si="1040">IFERROR(L822/L767,"-")</f>
        <v>0.96213393266305658</v>
      </c>
      <c r="M860" s="4">
        <f t="shared" si="1040"/>
        <v>0.96294098417303975</v>
      </c>
      <c r="N860" s="4">
        <f t="shared" si="1040"/>
        <v>0.96341753214962333</v>
      </c>
      <c r="O860" s="4">
        <f t="shared" si="1040"/>
        <v>0.96429267276046171</v>
      </c>
      <c r="P860" s="4">
        <f t="shared" si="1034"/>
        <v>0.96237735038276306</v>
      </c>
      <c r="Q860" s="4">
        <f t="shared" si="1034"/>
        <v>0.96231299224133504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0.77746213224363458</v>
      </c>
      <c r="G861" s="4">
        <f t="shared" ref="G861:K862" si="1041">IFERROR(G824/G769,"-")</f>
        <v>0.77871988564932437</v>
      </c>
      <c r="H861" s="4">
        <f t="shared" si="1041"/>
        <v>0.78060651575785645</v>
      </c>
      <c r="I861" s="4">
        <f t="shared" si="1041"/>
        <v>0.78375089927207719</v>
      </c>
      <c r="J861" s="4">
        <f t="shared" si="1041"/>
        <v>0.78689528278629828</v>
      </c>
      <c r="K861" s="4">
        <f t="shared" si="1041"/>
        <v>0.79003966630051947</v>
      </c>
      <c r="L861" s="4">
        <f t="shared" ref="L861:O861" si="1042">IFERROR(L824/L769,"-")</f>
        <v>0.79318404981473978</v>
      </c>
      <c r="M861" s="4">
        <f t="shared" si="1042"/>
        <v>0.79632843332896197</v>
      </c>
      <c r="N861" s="4">
        <f t="shared" si="1042"/>
        <v>0.79632843332896108</v>
      </c>
      <c r="O861" s="4">
        <f t="shared" si="1042"/>
        <v>0.79632843332896097</v>
      </c>
      <c r="P861" s="4">
        <f>IFERROR(P824/P769,"-")</f>
        <v>0.79632843332896097</v>
      </c>
      <c r="Q861" s="4">
        <f>IFERROR(Q824/Q769,"-")</f>
        <v>0.79632843332896119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0.67612499999999998</v>
      </c>
      <c r="G862" s="4">
        <f t="shared" si="1041"/>
        <v>0.67904999999999949</v>
      </c>
      <c r="H862" s="4">
        <f t="shared" si="1041"/>
        <v>0.68343749999999981</v>
      </c>
      <c r="I862" s="4">
        <f t="shared" si="1041"/>
        <v>0.69074999999999986</v>
      </c>
      <c r="J862" s="4">
        <f t="shared" si="1041"/>
        <v>0.6980624999999997</v>
      </c>
      <c r="K862" s="4">
        <f t="shared" si="1041"/>
        <v>0.70537499999999931</v>
      </c>
      <c r="L862" s="4">
        <f t="shared" ref="L862:O862" si="1043">IFERROR(L825/L770,"-")</f>
        <v>0.71268749999999903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0.80503339431562959</v>
      </c>
      <c r="G863" s="4">
        <f t="shared" ref="G863:K865" si="1044">IFERROR(G827/G779,"-")</f>
        <v>0.83883277769140596</v>
      </c>
      <c r="H863" s="4">
        <f t="shared" si="1044"/>
        <v>0.85162487924176733</v>
      </c>
      <c r="I863" s="4">
        <f t="shared" si="1044"/>
        <v>0.83102478433108495</v>
      </c>
      <c r="J863" s="4">
        <f t="shared" si="1044"/>
        <v>0.8801510791463637</v>
      </c>
      <c r="K863" s="4">
        <f t="shared" si="1044"/>
        <v>0.75496561817165886</v>
      </c>
      <c r="L863" s="4">
        <f t="shared" ref="L863:O863" si="1045">IFERROR(L827/L779,"-")</f>
        <v>0.69641893620489193</v>
      </c>
      <c r="M863" s="4">
        <f t="shared" si="1045"/>
        <v>0.6466161630843309</v>
      </c>
      <c r="N863" s="4">
        <f t="shared" si="1045"/>
        <v>4.0790463710857778E-3</v>
      </c>
      <c r="O863" s="4">
        <f t="shared" si="1045"/>
        <v>0.83612655744266118</v>
      </c>
      <c r="P863" s="4">
        <f t="shared" ref="P863:Q865" si="1046">IFERROR(P827/P779,"-")</f>
        <v>0.83096581449560403</v>
      </c>
      <c r="Q863" s="4">
        <f t="shared" si="1046"/>
        <v>0.83038439048543911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3.1477067292644176E-3</v>
      </c>
      <c r="I864" s="4">
        <f t="shared" si="1044"/>
        <v>4.0564632244632108E-3</v>
      </c>
      <c r="J864" s="4">
        <f t="shared" si="1044"/>
        <v>3.9138726835808218E-3</v>
      </c>
      <c r="K864" s="4">
        <f t="shared" si="1044"/>
        <v>309.58198231869625</v>
      </c>
      <c r="L864" s="4">
        <f t="shared" ref="L864:O864" si="1047">IFERROR(L828/L780,"-")</f>
        <v>482.84765497279375</v>
      </c>
      <c r="M864" s="4">
        <f t="shared" si="1047"/>
        <v>180.60941071368427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0.70884510915415289</v>
      </c>
      <c r="G865" s="4">
        <f t="shared" si="1044"/>
        <v>0.22633863689082104</v>
      </c>
      <c r="H865" s="4">
        <f t="shared" si="1044"/>
        <v>0.43495219426174686</v>
      </c>
      <c r="I865" s="4">
        <f t="shared" si="1044"/>
        <v>0.64305044271694078</v>
      </c>
      <c r="J865" s="4">
        <f t="shared" si="1044"/>
        <v>0.64305164673429427</v>
      </c>
      <c r="K865" s="4">
        <f t="shared" si="1044"/>
        <v>0.71013944417274966</v>
      </c>
      <c r="L865" s="4">
        <f t="shared" ref="L865:O865" si="1048">IFERROR(L829/L781,"-")</f>
        <v>0.71463443356922762</v>
      </c>
      <c r="M865" s="4">
        <f t="shared" si="1048"/>
        <v>0.71912925143746165</v>
      </c>
      <c r="N865" s="4">
        <f t="shared" si="1048"/>
        <v>0.72</v>
      </c>
      <c r="O865" s="4">
        <f t="shared" si="1048"/>
        <v>0.72</v>
      </c>
      <c r="P865" s="4">
        <f t="shared" si="1046"/>
        <v>0.72000000000000086</v>
      </c>
      <c r="Q865" s="4">
        <f t="shared" si="1046"/>
        <v>0.72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0.66500000000000026</v>
      </c>
      <c r="G866" s="4">
        <f t="shared" ref="G866:K866" si="1049">IFERROR(G831/G790,"-")</f>
        <v>0.66599999999999893</v>
      </c>
      <c r="H866" s="4">
        <f t="shared" si="1049"/>
        <v>0.66749999999999976</v>
      </c>
      <c r="I866" s="4">
        <f t="shared" si="1049"/>
        <v>0.6699999999999996</v>
      </c>
      <c r="J866" s="4">
        <f t="shared" si="1049"/>
        <v>0.67249999999999976</v>
      </c>
      <c r="K866" s="4">
        <f t="shared" si="1049"/>
        <v>0.67499999999999982</v>
      </c>
      <c r="L866" s="4">
        <f t="shared" ref="L866:O866" si="1050">IFERROR(L831/L790,"-")</f>
        <v>0.67750000000000044</v>
      </c>
      <c r="M866" s="4">
        <f t="shared" si="1050"/>
        <v>0.68</v>
      </c>
      <c r="N866" s="4">
        <f t="shared" si="1050"/>
        <v>0.68000000000000038</v>
      </c>
      <c r="O866" s="4">
        <f t="shared" si="1050"/>
        <v>0.68000000000000038</v>
      </c>
      <c r="P866" s="4">
        <f>IFERROR(P831/P790,"-")</f>
        <v>0.68000000000000016</v>
      </c>
      <c r="Q866" s="4">
        <f>IFERROR(Q831/Q790,"-")</f>
        <v>0.67999999999999972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1.2076705667905869</v>
      </c>
      <c r="G867" s="4">
        <f t="shared" ref="G867:K867" si="1051">IFERROR(G834/G793,"-")</f>
        <v>1.0568885846297613</v>
      </c>
      <c r="H867" s="4">
        <f t="shared" si="1051"/>
        <v>0.93913927871722425</v>
      </c>
      <c r="I867" s="4">
        <f t="shared" si="1051"/>
        <v>0.97683099324773082</v>
      </c>
      <c r="J867" s="4">
        <f t="shared" si="1051"/>
        <v>0.9390844003351827</v>
      </c>
      <c r="K867" s="4" t="str">
        <f t="shared" si="1051"/>
        <v>-</v>
      </c>
      <c r="L867" s="4" t="str">
        <f t="shared" ref="L867:O867" si="1052">IFERROR(L834/L793,"-")</f>
        <v>-</v>
      </c>
      <c r="M867" s="4" t="str">
        <f t="shared" si="1052"/>
        <v>-</v>
      </c>
      <c r="N867" s="4">
        <f t="shared" si="1052"/>
        <v>0.94758419539984717</v>
      </c>
      <c r="O867" s="4">
        <f t="shared" si="1052"/>
        <v>0.94594194219077665</v>
      </c>
      <c r="P867" s="4">
        <f t="shared" ref="P867:Q876" si="1053">IFERROR(P834/P793,"-")</f>
        <v>0.94552650617896872</v>
      </c>
      <c r="Q867" s="4">
        <f t="shared" si="1053"/>
        <v>0.94398895013655071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1.2076705667905872</v>
      </c>
      <c r="G868" s="4">
        <f t="shared" si="1054"/>
        <v>1.0568885846297613</v>
      </c>
      <c r="H868" s="4">
        <f t="shared" si="1054"/>
        <v>0.93913927871722414</v>
      </c>
      <c r="I868" s="4">
        <f t="shared" si="1054"/>
        <v>0.97683099324773082</v>
      </c>
      <c r="J868" s="4">
        <f t="shared" si="1054"/>
        <v>0.9390844003351827</v>
      </c>
      <c r="K868" s="4">
        <f t="shared" si="1054"/>
        <v>0.93974713915753572</v>
      </c>
      <c r="L868" s="4">
        <f t="shared" ref="L868:O868" si="1055">IFERROR(L835/L794,"-")</f>
        <v>0.94352302661424547</v>
      </c>
      <c r="M868" s="4">
        <f t="shared" si="1055"/>
        <v>0.94641387028121626</v>
      </c>
      <c r="N868" s="4">
        <f t="shared" si="1055"/>
        <v>0.94758419539984706</v>
      </c>
      <c r="O868" s="4">
        <f t="shared" si="1055"/>
        <v>0.94594194219077676</v>
      </c>
      <c r="P868" s="4">
        <f t="shared" si="1053"/>
        <v>0.94552650617896883</v>
      </c>
      <c r="Q868" s="4">
        <f t="shared" si="1053"/>
        <v>0.94398895013655082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>
        <f t="shared" si="1054"/>
        <v>0.93974713915753572</v>
      </c>
      <c r="L869" s="4">
        <f t="shared" ref="L869:O869" si="1056">IFERROR(L836/L795,"-")</f>
        <v>0.94352302661424547</v>
      </c>
      <c r="M869" s="4">
        <f t="shared" si="1056"/>
        <v>0.94641387028121626</v>
      </c>
      <c r="N869" s="4">
        <f t="shared" si="1056"/>
        <v>0.94758419539984717</v>
      </c>
      <c r="O869" s="4">
        <f t="shared" si="1056"/>
        <v>0.94594194219077654</v>
      </c>
      <c r="P869" s="4">
        <f t="shared" si="1053"/>
        <v>0.94552650617896894</v>
      </c>
      <c r="Q869" s="4">
        <f t="shared" si="1053"/>
        <v>0.94398895013655071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>
        <f t="shared" si="1054"/>
        <v>0.97683099324773082</v>
      </c>
      <c r="J870" s="4">
        <f t="shared" si="1054"/>
        <v>0.9390844003351827</v>
      </c>
      <c r="K870" s="4">
        <f t="shared" si="1054"/>
        <v>0.93974713915753572</v>
      </c>
      <c r="L870" s="4">
        <f t="shared" ref="L870:O870" si="1057">IFERROR(L837/L796,"-")</f>
        <v>0.94352302661424559</v>
      </c>
      <c r="M870" s="4">
        <f t="shared" si="1057"/>
        <v>0.94641387028121626</v>
      </c>
      <c r="N870" s="4">
        <f t="shared" si="1057"/>
        <v>0.94758419539984706</v>
      </c>
      <c r="O870" s="4">
        <f t="shared" si="1057"/>
        <v>0.94594194219077665</v>
      </c>
      <c r="P870" s="4">
        <f t="shared" si="1053"/>
        <v>0.94552650617896883</v>
      </c>
      <c r="Q870" s="4">
        <f t="shared" si="1053"/>
        <v>0.94398895013655082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1.2076705667905872</v>
      </c>
      <c r="G871" s="4">
        <f t="shared" si="1054"/>
        <v>1.0568885846297613</v>
      </c>
      <c r="H871" s="4">
        <f t="shared" si="1054"/>
        <v>0.93913927871722414</v>
      </c>
      <c r="I871" s="4">
        <f t="shared" si="1054"/>
        <v>0.97683099324773082</v>
      </c>
      <c r="J871" s="4">
        <f t="shared" si="1054"/>
        <v>0.93908440033518248</v>
      </c>
      <c r="K871" s="4">
        <f t="shared" si="1054"/>
        <v>0.9397471391575356</v>
      </c>
      <c r="L871" s="4">
        <f t="shared" ref="L871:O871" si="1058">IFERROR(L838/L797,"-")</f>
        <v>0.94352302661424559</v>
      </c>
      <c r="M871" s="4">
        <f t="shared" si="1058"/>
        <v>0.94641387028121626</v>
      </c>
      <c r="N871" s="4">
        <f t="shared" si="1058"/>
        <v>0.94758419539984706</v>
      </c>
      <c r="O871" s="4">
        <f t="shared" si="1058"/>
        <v>0.94594194219077665</v>
      </c>
      <c r="P871" s="4">
        <f t="shared" si="1053"/>
        <v>0.94552650617896872</v>
      </c>
      <c r="Q871" s="4">
        <f t="shared" si="1053"/>
        <v>0.94398895013655071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>
        <f t="shared" si="1054"/>
        <v>0.93974713915753572</v>
      </c>
      <c r="L872" s="4">
        <f t="shared" ref="L872:O872" si="1059">IFERROR(L839/L798,"-")</f>
        <v>0.94352302661424547</v>
      </c>
      <c r="M872" s="4">
        <f t="shared" si="1059"/>
        <v>0.94641387028121615</v>
      </c>
      <c r="N872" s="4">
        <f t="shared" si="1059"/>
        <v>0.94758419539984706</v>
      </c>
      <c r="O872" s="4">
        <f t="shared" si="1059"/>
        <v>0.94594194219077665</v>
      </c>
      <c r="P872" s="4">
        <f t="shared" si="1053"/>
        <v>0.94552650617896883</v>
      </c>
      <c r="Q872" s="4">
        <f t="shared" si="1053"/>
        <v>0.94398895013655071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1.2076705667905872</v>
      </c>
      <c r="G873" s="4">
        <f t="shared" si="1054"/>
        <v>1.0568885846297613</v>
      </c>
      <c r="H873" s="4">
        <f t="shared" si="1054"/>
        <v>0.93913927871722425</v>
      </c>
      <c r="I873" s="4">
        <f t="shared" si="1054"/>
        <v>0.97683099324773082</v>
      </c>
      <c r="J873" s="4">
        <f t="shared" si="1054"/>
        <v>0.93908440033518259</v>
      </c>
      <c r="K873" s="4">
        <f t="shared" si="1054"/>
        <v>0.9397471391575356</v>
      </c>
      <c r="L873" s="4">
        <f t="shared" ref="L873:O873" si="1060">IFERROR(L840/L799,"-")</f>
        <v>0.94352302661424559</v>
      </c>
      <c r="M873" s="4">
        <f t="shared" si="1060"/>
        <v>0.94641387028121615</v>
      </c>
      <c r="N873" s="4">
        <f t="shared" si="1060"/>
        <v>0.94758419539984706</v>
      </c>
      <c r="O873" s="4">
        <f t="shared" si="1060"/>
        <v>0.94594194219077665</v>
      </c>
      <c r="P873" s="4">
        <f t="shared" si="1053"/>
        <v>0.94552650617896872</v>
      </c>
      <c r="Q873" s="4">
        <f t="shared" si="1053"/>
        <v>0.94398895013655082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>
        <f t="shared" si="1054"/>
        <v>0.93974713915753572</v>
      </c>
      <c r="L874" s="4">
        <f t="shared" ref="L874:O874" si="1061">IFERROR(L841/L800,"-")</f>
        <v>0.94352302661424559</v>
      </c>
      <c r="M874" s="4">
        <f t="shared" si="1061"/>
        <v>0.94641387028121604</v>
      </c>
      <c r="N874" s="4">
        <f t="shared" si="1061"/>
        <v>0.94758419539984717</v>
      </c>
      <c r="O874" s="4">
        <f t="shared" si="1061"/>
        <v>0.94594194219077654</v>
      </c>
      <c r="P874" s="4">
        <f t="shared" si="1053"/>
        <v>0.94552650617896872</v>
      </c>
      <c r="Q874" s="4">
        <f t="shared" si="1053"/>
        <v>0.94398895013655082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>
        <f t="shared" si="1054"/>
        <v>0.97683099324773093</v>
      </c>
      <c r="J875" s="4">
        <f t="shared" si="1054"/>
        <v>0.93908440033518259</v>
      </c>
      <c r="K875" s="4">
        <f t="shared" si="1054"/>
        <v>0.93974713915753572</v>
      </c>
      <c r="L875" s="4">
        <f t="shared" ref="L875:O875" si="1062">IFERROR(L842/L801,"-")</f>
        <v>0.94352302661424536</v>
      </c>
      <c r="M875" s="4">
        <f t="shared" si="1062"/>
        <v>0.94641387028121615</v>
      </c>
      <c r="N875" s="4">
        <f t="shared" si="1062"/>
        <v>0.94758419539984717</v>
      </c>
      <c r="O875" s="4">
        <f t="shared" si="1062"/>
        <v>0.94594194219077665</v>
      </c>
      <c r="P875" s="4">
        <f t="shared" si="1053"/>
        <v>0.94552650617896894</v>
      </c>
      <c r="Q875" s="4">
        <f t="shared" si="1053"/>
        <v>0.94398895013655082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0.92447626236575153</v>
      </c>
      <c r="G876" s="4">
        <f t="shared" si="1054"/>
        <v>0.9264563641282727</v>
      </c>
      <c r="H876" s="4">
        <f t="shared" si="1054"/>
        <v>0.92942651677205523</v>
      </c>
      <c r="I876" s="4">
        <f t="shared" si="1054"/>
        <v>0.93437677117835849</v>
      </c>
      <c r="J876" s="4">
        <f t="shared" si="1054"/>
        <v>0.93932702558466263</v>
      </c>
      <c r="K876" s="4">
        <f>IFERROR(K843/K802,"-")</f>
        <v>0.94427727999096589</v>
      </c>
      <c r="L876" s="4">
        <f t="shared" ref="L876:O876" si="1063">IFERROR(L843/L802,"-")</f>
        <v>0.94713863999548342</v>
      </c>
      <c r="M876" s="4">
        <f t="shared" si="1063"/>
        <v>0.94999999999999907</v>
      </c>
      <c r="N876" s="4">
        <f t="shared" si="1063"/>
        <v>0.94999999999999984</v>
      </c>
      <c r="O876" s="4">
        <f t="shared" si="1063"/>
        <v>0.94999999999999873</v>
      </c>
      <c r="P876" s="4">
        <f t="shared" si="1053"/>
        <v>0.94999999999999962</v>
      </c>
      <c r="Q876" s="4">
        <f t="shared" si="1053"/>
        <v>0.95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0.58999999999999986</v>
      </c>
      <c r="G877" s="4">
        <f t="shared" ref="G877:K877" si="1064">IFERROR(G845/G804,"-")</f>
        <v>0.5906666666666669</v>
      </c>
      <c r="H877" s="4">
        <f t="shared" si="1064"/>
        <v>0.59166666666666656</v>
      </c>
      <c r="I877" s="4">
        <f t="shared" si="1064"/>
        <v>0.59333333333333327</v>
      </c>
      <c r="J877" s="4">
        <f t="shared" si="1064"/>
        <v>0.5950000000000002</v>
      </c>
      <c r="K877" s="4">
        <f t="shared" si="1064"/>
        <v>0.59666666666666701</v>
      </c>
      <c r="L877" s="4">
        <f t="shared" ref="L877:O877" si="1065">IFERROR(L845/L804,"-")</f>
        <v>0.59833333333333372</v>
      </c>
      <c r="M877" s="4">
        <f t="shared" si="1065"/>
        <v>0.60000000000000031</v>
      </c>
      <c r="N877" s="4">
        <f t="shared" si="1065"/>
        <v>0.6</v>
      </c>
      <c r="O877" s="4">
        <f t="shared" si="1065"/>
        <v>0.59999999999999953</v>
      </c>
      <c r="P877" s="4">
        <f>IFERROR(P845/P804,"-")</f>
        <v>0.59999999999999976</v>
      </c>
      <c r="Q877" s="4">
        <f>IFERROR(Q845/Q804,"-")</f>
        <v>0.59999999999999953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66">IFERROR(G847/G806,"-")</f>
        <v>0.7383333333333334</v>
      </c>
      <c r="H878" s="4">
        <f t="shared" si="1066"/>
        <v>0.73958333333333359</v>
      </c>
      <c r="I878" s="4">
        <f t="shared" si="1066"/>
        <v>0.74166666666666736</v>
      </c>
      <c r="J878" s="4">
        <f t="shared" si="1066"/>
        <v>0.74375000000000036</v>
      </c>
      <c r="K878" s="4">
        <f t="shared" si="1066"/>
        <v>0.74583333333333235</v>
      </c>
      <c r="L878" s="4">
        <f t="shared" ref="L878:O878" si="1067">IFERROR(L847/L806,"-")</f>
        <v>0.74791666666666601</v>
      </c>
      <c r="M878" s="4">
        <f t="shared" si="1067"/>
        <v>0.75000000000000167</v>
      </c>
      <c r="N878" s="4">
        <f t="shared" si="1067"/>
        <v>0.75</v>
      </c>
      <c r="O878" s="4">
        <f t="shared" si="1067"/>
        <v>0.74999999999999978</v>
      </c>
      <c r="P878" s="4">
        <f>IFERROR(P847/P806,"-")</f>
        <v>0.74999999999999978</v>
      </c>
      <c r="Q878" s="4">
        <f>IFERROR(Q847/Q806,"-")</f>
        <v>0.74999999999999944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0.5280000000000008</v>
      </c>
      <c r="G879" s="4">
        <f t="shared" ref="G879:K879" si="1068">IFERROR(G849/G808,"-")</f>
        <v>0.5279999999999998</v>
      </c>
      <c r="H879" s="4">
        <f t="shared" si="1068"/>
        <v>0.5279999999999998</v>
      </c>
      <c r="I879" s="4">
        <f t="shared" si="1068"/>
        <v>0.52800000000000047</v>
      </c>
      <c r="J879" s="4">
        <f t="shared" si="1068"/>
        <v>0.52799999999999969</v>
      </c>
      <c r="K879" s="4">
        <f t="shared" si="1068"/>
        <v>0.52799999999999958</v>
      </c>
      <c r="L879" s="4">
        <f t="shared" ref="L879:O879" si="1069">IFERROR(L849/L808,"-")</f>
        <v>0.53600000000000025</v>
      </c>
      <c r="M879" s="4">
        <f t="shared" si="1069"/>
        <v>0.54400000000000004</v>
      </c>
      <c r="N879" s="4">
        <f t="shared" si="1069"/>
        <v>0.54400000000000015</v>
      </c>
      <c r="O879" s="4">
        <f t="shared" si="1069"/>
        <v>0.54399999999999982</v>
      </c>
      <c r="P879" s="4">
        <f>IFERROR(P849/P808,"-")</f>
        <v>0.54400000000000026</v>
      </c>
      <c r="Q879" s="4">
        <f>IFERROR(Q849/Q808,"-")</f>
        <v>0.54399999999999993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>
        <f t="shared" si="1072"/>
        <v>0.33644132977733016</v>
      </c>
      <c r="J881" s="4">
        <f t="shared" si="1072"/>
        <v>0.77591533636980303</v>
      </c>
      <c r="K881" s="4">
        <f t="shared" si="1072"/>
        <v>0.78060952702992192</v>
      </c>
      <c r="L881" s="4">
        <f t="shared" ref="L881:O881" si="1073">IFERROR(L853/L814,"-")</f>
        <v>0.78537403432673303</v>
      </c>
      <c r="M881" s="4">
        <f t="shared" si="1073"/>
        <v>0.80808302147326305</v>
      </c>
      <c r="N881" s="4">
        <f t="shared" si="1073"/>
        <v>0.81146987488386968</v>
      </c>
      <c r="O881" s="4">
        <f t="shared" si="1073"/>
        <v>0.81072140618255906</v>
      </c>
      <c r="P881" s="4">
        <f>IFERROR(P853/P814,"-")</f>
        <v>0.81217740256672344</v>
      </c>
      <c r="Q881" s="4">
        <f>IFERROR(Q853/Q814,"-")</f>
        <v>0.81255288322284736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140.10111174765316</v>
      </c>
      <c r="G882" s="17">
        <f t="shared" si="1074"/>
        <v>139.7968356273816</v>
      </c>
      <c r="H882" s="17">
        <f t="shared" si="1074"/>
        <v>142.82927982223143</v>
      </c>
      <c r="I882" s="17">
        <f t="shared" si="1074"/>
        <v>134.89255700564746</v>
      </c>
      <c r="J882" s="17">
        <f t="shared" si="1074"/>
        <v>132.41334828236066</v>
      </c>
      <c r="K882" s="17">
        <f t="shared" si="1074"/>
        <v>130.92643876533432</v>
      </c>
      <c r="L882" s="17">
        <f t="shared" ref="L882:O882" si="1075">L883+L887+L894+L905+L913+L915+L917+L919+L923</f>
        <v>125.29991901243044</v>
      </c>
      <c r="M882" s="17">
        <f t="shared" si="1075"/>
        <v>113.56992893020039</v>
      </c>
      <c r="N882" s="17">
        <f t="shared" si="1075"/>
        <v>113.3181143133573</v>
      </c>
      <c r="O882" s="17">
        <f t="shared" si="1075"/>
        <v>114.6554389547061</v>
      </c>
      <c r="P882" s="17">
        <f>P883+P887+P894+P905+P913+P915+P917+P919+P923</f>
        <v>115.37675439723587</v>
      </c>
      <c r="Q882" s="17">
        <f>Q883+Q887+Q894+Q905+Q913+Q915+Q917+Q919+Q923</f>
        <v>116.85533876449111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60.950010858600763</v>
      </c>
      <c r="G883" s="1">
        <f>[1]Services!C$11</f>
        <v>60.4343308244433</v>
      </c>
      <c r="H883" s="1">
        <f>[1]Services!D$11</f>
        <v>65.489672525478213</v>
      </c>
      <c r="I883" s="1">
        <f>[1]Services!E$11</f>
        <v>65.586604085172453</v>
      </c>
      <c r="J883" s="1">
        <f>[1]Services!F$11</f>
        <v>65.443583729179196</v>
      </c>
      <c r="K883" s="1">
        <f>[1]Services!G$11</f>
        <v>65.50010692850104</v>
      </c>
      <c r="L883" s="1">
        <f>[1]Services!H$11</f>
        <v>64.610240580192325</v>
      </c>
      <c r="M883" s="1">
        <f>[1]Services!I$11</f>
        <v>65.7263404701025</v>
      </c>
      <c r="N883" s="1">
        <f>[1]Services!J$11</f>
        <v>67.07190444153197</v>
      </c>
      <c r="O883" s="1">
        <f>[1]Services!K$11</f>
        <v>67.480063252289455</v>
      </c>
      <c r="P883" s="1">
        <f>[1]Services!L$11</f>
        <v>67.771625072185373</v>
      </c>
      <c r="Q883" s="1">
        <f>[1]Services!M$11</f>
        <v>68.67298247849935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2.6236060377022796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0.30723396385602797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2.488675257627798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1.9869738313888559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1.6650513676465573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1.3972242713162648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1.0689681305040311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1.3802168878275642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1.678137767091356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1.2313018299000824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0.7127899140767523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0.71292068686499632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1.3316302459860412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1.4252020023316601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1.4627144507304568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1.5294498207182987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1.4857544246193333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1.4444864578731731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1.4054510971447749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2.7327990080825919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2.7327973591156938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2.7327992695406551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2.732800186137776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2.8596533672896913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58.701894858255613</v>
      </c>
      <c r="H886" s="1">
        <f>[1]Services!D$11-[1]Services!D$28</f>
        <v>61.538282817119956</v>
      </c>
      <c r="I886" s="1">
        <f>[1]Services!E$11-[1]Services!E$28</f>
        <v>62.070180433065296</v>
      </c>
      <c r="J886" s="1">
        <f>[1]Services!F$11-[1]Services!F$28</f>
        <v>62.292777936913303</v>
      </c>
      <c r="K886" s="1">
        <f>[1]Services!G$11-[1]Services!G$28</f>
        <v>62.658396199311603</v>
      </c>
      <c r="L886" s="1">
        <f>[1]Services!H$11-[1]Services!H$28</f>
        <v>62.135821352543516</v>
      </c>
      <c r="M886" s="1">
        <f>[1]Services!I$11-[1]Services!I$28</f>
        <v>61.613324574192347</v>
      </c>
      <c r="N886" s="1">
        <f>[1]Services!J$11-[1]Services!J$28</f>
        <v>62.66096931532492</v>
      </c>
      <c r="O886" s="1">
        <f>[1]Services!K$11-[1]Services!K$28</f>
        <v>63.515962152848715</v>
      </c>
      <c r="P886" s="1">
        <f>[1]Services!L$11-[1]Services!L$28</f>
        <v>64.326034971970842</v>
      </c>
      <c r="Q886" s="1">
        <f>[1]Services!M$11-[1]Services!M$28</f>
        <v>65.100408424344664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30.256636573295133</v>
      </c>
      <c r="G887" s="1">
        <f t="shared" ref="G887:O887" si="1078">G888</f>
        <v>26.698636096896177</v>
      </c>
      <c r="H887" s="1">
        <f t="shared" si="1078"/>
        <v>24.802072018948898</v>
      </c>
      <c r="I887" s="1">
        <f t="shared" si="1078"/>
        <v>19.377768921093701</v>
      </c>
      <c r="J887" s="1">
        <f t="shared" si="1078"/>
        <v>14.808125726183903</v>
      </c>
      <c r="K887" s="1">
        <f t="shared" si="1078"/>
        <v>10.709075737510016</v>
      </c>
      <c r="L887" s="1">
        <f t="shared" si="1078"/>
        <v>5.5412556864294986</v>
      </c>
      <c r="M887" s="1">
        <f t="shared" si="1078"/>
        <v>3.7574768469370894</v>
      </c>
      <c r="N887" s="1">
        <f t="shared" si="1078"/>
        <v>0.90683746650639629</v>
      </c>
      <c r="O887" s="1">
        <f t="shared" si="1078"/>
        <v>0.86973388838651322</v>
      </c>
      <c r="P887" s="1">
        <f>P888</f>
        <v>0.86996738480121716</v>
      </c>
      <c r="Q887" s="1">
        <f>Q888</f>
        <v>0.87016520083902726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30.256636573295133</v>
      </c>
      <c r="G888" s="1">
        <f t="shared" ref="G888:K888" si="1079">SUM(G891,G893)</f>
        <v>26.698636096896177</v>
      </c>
      <c r="H888" s="1">
        <f t="shared" si="1079"/>
        <v>24.802072018948898</v>
      </c>
      <c r="I888" s="1">
        <f t="shared" si="1079"/>
        <v>19.377768921093701</v>
      </c>
      <c r="J888" s="1">
        <f t="shared" si="1079"/>
        <v>14.808125726183903</v>
      </c>
      <c r="K888" s="1">
        <f t="shared" si="1079"/>
        <v>10.709075737510016</v>
      </c>
      <c r="L888" s="1">
        <f t="shared" ref="L888:O888" si="1080">SUM(L891,L893)</f>
        <v>5.5412556864294986</v>
      </c>
      <c r="M888" s="1">
        <f t="shared" si="1080"/>
        <v>3.7574768469370894</v>
      </c>
      <c r="N888" s="1">
        <f t="shared" si="1080"/>
        <v>0.90683746650639629</v>
      </c>
      <c r="O888" s="1">
        <f t="shared" si="1080"/>
        <v>0.86973388838651322</v>
      </c>
      <c r="P888" s="1">
        <f>SUM(P891,P893)</f>
        <v>0.86996738480121716</v>
      </c>
      <c r="Q888" s="1">
        <f>SUM(Q891,Q893)</f>
        <v>0.87016520083902726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30.256636573295133</v>
      </c>
      <c r="G889" s="1">
        <f t="shared" ref="G889:O889" si="1081">G890</f>
        <v>26.698636096896177</v>
      </c>
      <c r="H889" s="1">
        <f t="shared" si="1081"/>
        <v>24.802018230464935</v>
      </c>
      <c r="I889" s="1">
        <f t="shared" si="1081"/>
        <v>19.377431379897025</v>
      </c>
      <c r="J889" s="1">
        <f t="shared" si="1081"/>
        <v>14.807608443796928</v>
      </c>
      <c r="K889" s="1">
        <f t="shared" si="1081"/>
        <v>10.708904737422055</v>
      </c>
      <c r="L889" s="1">
        <f t="shared" si="1081"/>
        <v>5.5404866396984698</v>
      </c>
      <c r="M889" s="1">
        <f t="shared" si="1081"/>
        <v>3.9022343496454362E-6</v>
      </c>
      <c r="N889" s="1">
        <f t="shared" si="1081"/>
        <v>2.2223226426553922E-4</v>
      </c>
      <c r="O889" s="1">
        <f t="shared" si="1081"/>
        <v>3.5041504776892963E-4</v>
      </c>
      <c r="P889" s="1">
        <f>P890</f>
        <v>2.452069592645359E-4</v>
      </c>
      <c r="Q889" s="1">
        <f>Q890</f>
        <v>4.5498233827263147E-4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30.256636573295133</v>
      </c>
      <c r="G890" s="1">
        <f>[1]Services!C$12</f>
        <v>26.698636096896177</v>
      </c>
      <c r="H890" s="1">
        <f>[1]Services!D$12</f>
        <v>24.802018230464935</v>
      </c>
      <c r="I890" s="1">
        <f>[1]Services!E$12</f>
        <v>19.377431379897025</v>
      </c>
      <c r="J890" s="1">
        <f>[1]Services!F$12</f>
        <v>14.807608443796928</v>
      </c>
      <c r="K890" s="1">
        <f>[1]Services!G$12</f>
        <v>10.708904737422055</v>
      </c>
      <c r="L890" s="1">
        <f>[1]Services!H$12</f>
        <v>5.5404866396984698</v>
      </c>
      <c r="M890" s="1">
        <f>[1]Services!I$12</f>
        <v>3.9022343496454362E-6</v>
      </c>
      <c r="N890" s="1">
        <f>[1]Services!J$12</f>
        <v>2.2223226426553922E-4</v>
      </c>
      <c r="O890" s="1">
        <f>[1]Services!K$12</f>
        <v>3.5041504776892963E-4</v>
      </c>
      <c r="P890" s="1">
        <f>[1]Services!L$12</f>
        <v>2.452069592645359E-4</v>
      </c>
      <c r="Q890" s="1">
        <f>[1]Services!M$12</f>
        <v>4.5498233827263147E-4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30.256636573295133</v>
      </c>
      <c r="G891" s="1">
        <f t="shared" ref="G891:K891" si="1082">G890</f>
        <v>26.698636096896177</v>
      </c>
      <c r="H891" s="1">
        <f t="shared" si="1082"/>
        <v>24.802018230464935</v>
      </c>
      <c r="I891" s="1">
        <f t="shared" si="1082"/>
        <v>19.377431379897025</v>
      </c>
      <c r="J891" s="1">
        <f t="shared" si="1082"/>
        <v>14.807608443796928</v>
      </c>
      <c r="K891" s="1">
        <f t="shared" si="1082"/>
        <v>10.708904737422055</v>
      </c>
      <c r="L891" s="1">
        <f t="shared" ref="L891:O891" si="1083">L890</f>
        <v>5.5404866396984698</v>
      </c>
      <c r="M891" s="1">
        <f t="shared" si="1083"/>
        <v>3.9022343496454362E-6</v>
      </c>
      <c r="N891" s="1">
        <f t="shared" si="1083"/>
        <v>2.2223226426553922E-4</v>
      </c>
      <c r="O891" s="1">
        <f t="shared" si="1083"/>
        <v>3.5041504776892963E-4</v>
      </c>
      <c r="P891" s="1">
        <f>P890</f>
        <v>2.452069592645359E-4</v>
      </c>
      <c r="Q891" s="1">
        <f>Q890</f>
        <v>4.5498233827263147E-4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5.3788483962757809E-5</v>
      </c>
      <c r="I892">
        <f t="shared" si="1084"/>
        <v>3.3754119667470854E-4</v>
      </c>
      <c r="J892">
        <f t="shared" si="1084"/>
        <v>5.1728238697511589E-4</v>
      </c>
      <c r="K892">
        <f t="shared" si="1084"/>
        <v>1.7100008796144911E-4</v>
      </c>
      <c r="L892">
        <f t="shared" si="1084"/>
        <v>7.6904673102928247E-4</v>
      </c>
      <c r="M892">
        <f t="shared" si="1084"/>
        <v>3.75747294470274</v>
      </c>
      <c r="N892">
        <f t="shared" si="1084"/>
        <v>0.90661523424213075</v>
      </c>
      <c r="O892">
        <f t="shared" si="1084"/>
        <v>0.86938347333874433</v>
      </c>
      <c r="P892">
        <f>P893</f>
        <v>0.8697221778419526</v>
      </c>
      <c r="Q892">
        <f>Q893</f>
        <v>0.86971021850075458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5.3788483962757809E-5</v>
      </c>
      <c r="I893">
        <f>[1]Services!E$13</f>
        <v>3.3754119667470854E-4</v>
      </c>
      <c r="J893">
        <f>[1]Services!F$13</f>
        <v>5.1728238697511589E-4</v>
      </c>
      <c r="K893">
        <f>[1]Services!G$13</f>
        <v>1.7100008796144911E-4</v>
      </c>
      <c r="L893">
        <f>[1]Services!H$13</f>
        <v>7.6904673102928247E-4</v>
      </c>
      <c r="M893">
        <f>[1]Services!I$13</f>
        <v>3.75747294470274</v>
      </c>
      <c r="N893">
        <f>[1]Services!J$13</f>
        <v>0.90661523424213075</v>
      </c>
      <c r="O893">
        <f>[1]Services!K$13</f>
        <v>0.86938347333874433</v>
      </c>
      <c r="P893">
        <f>[1]Services!L$13</f>
        <v>0.8697221778419526</v>
      </c>
      <c r="Q893">
        <f>[1]Services!M$13</f>
        <v>0.86971021850075458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26.950972262871421</v>
      </c>
      <c r="G894" s="1">
        <f t="shared" ref="G894:K894" si="1085">SUM(G895:G897)</f>
        <v>28.287010197894361</v>
      </c>
      <c r="H894" s="1">
        <f t="shared" si="1085"/>
        <v>27.518106295294789</v>
      </c>
      <c r="I894" s="1">
        <f t="shared" si="1085"/>
        <v>26.297728022193731</v>
      </c>
      <c r="J894" s="1">
        <f t="shared" si="1085"/>
        <v>26.765776860774558</v>
      </c>
      <c r="K894" s="1">
        <f t="shared" si="1085"/>
        <v>29.27608481721682</v>
      </c>
      <c r="L894" s="1">
        <f t="shared" ref="L894:O894" si="1086">SUM(L895:L897)</f>
        <v>28.718817959503664</v>
      </c>
      <c r="M894" s="1">
        <f t="shared" si="1086"/>
        <v>19.289177302117118</v>
      </c>
      <c r="N894" s="1">
        <f t="shared" si="1086"/>
        <v>18.701934361903813</v>
      </c>
      <c r="O894" s="1">
        <f t="shared" si="1086"/>
        <v>20.77432899974189</v>
      </c>
      <c r="P894" s="1">
        <f>SUM(P895:P897)</f>
        <v>21.643186847644429</v>
      </c>
      <c r="Q894" s="1">
        <f>SUM(Q895:Q897)</f>
        <v>21.5821154588727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25.548690177717294</v>
      </c>
      <c r="G895" s="1">
        <f>SUM([1]Services!C$14:C$15)</f>
        <v>26.749783511735565</v>
      </c>
      <c r="H895" s="1">
        <f>SUM([1]Services!D$14:D$15)</f>
        <v>25.961716037541951</v>
      </c>
      <c r="I895" s="1">
        <f>SUM([1]Services!E$14:E$15)</f>
        <v>24.780015086325896</v>
      </c>
      <c r="J895" s="1">
        <f>SUM([1]Services!F$14:F$15)</f>
        <v>24.904892483384454</v>
      </c>
      <c r="K895" s="1">
        <f>SUM([1]Services!G$14:G$15)</f>
        <v>25.370231991319564</v>
      </c>
      <c r="L895" s="1">
        <f>SUM([1]Services!H$14:H$15)</f>
        <v>22.455989729320354</v>
      </c>
      <c r="M895" s="1">
        <f>SUM([1]Services!I$14:I$15)</f>
        <v>6.8087106937747421</v>
      </c>
      <c r="N895" s="1">
        <f>SUM([1]Services!J$14:J$15)</f>
        <v>4.8739068546863686</v>
      </c>
      <c r="O895" s="1">
        <f>SUM([1]Services!K$14:K$15)</f>
        <v>3.287182814228184</v>
      </c>
      <c r="P895" s="1">
        <f>SUM([1]Services!L$14:L$15)</f>
        <v>2.6810904765438019</v>
      </c>
      <c r="Q895" s="1">
        <f>SUM([1]Services!M$14:M$15)</f>
        <v>2.3249398062081994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8.2211935343083837E-4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8.1671355896205627E-4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0.19222492133387542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0.3873854854918421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0.58707160390446067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0.3926177507155334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0.77495801762631233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1.186859568335261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1.6305759673849038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1.8971874312548236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1.4022820851541273</v>
      </c>
      <c r="G897" s="1">
        <f>[1]Services!C$16</f>
        <v>1.5372266861587973</v>
      </c>
      <c r="H897" s="1">
        <f>[1]Services!D$16</f>
        <v>1.55556813839941</v>
      </c>
      <c r="I897" s="1">
        <f>[1]Services!E$16</f>
        <v>1.5168962223088716</v>
      </c>
      <c r="J897" s="1">
        <f>[1]Services!F$16</f>
        <v>1.6686594560562282</v>
      </c>
      <c r="K897" s="1">
        <f>[1]Services!G$16</f>
        <v>3.5184673404054156</v>
      </c>
      <c r="L897" s="1">
        <f>[1]Services!H$16</f>
        <v>5.6757566262788481</v>
      </c>
      <c r="M897" s="1">
        <f>[1]Services!I$16</f>
        <v>12.087848857626843</v>
      </c>
      <c r="N897" s="1">
        <f>[1]Services!J$16</f>
        <v>13.053069489591131</v>
      </c>
      <c r="O897" s="1">
        <f>[1]Services!K$16</f>
        <v>16.300286617178447</v>
      </c>
      <c r="P897" s="1">
        <f>[1]Services!L$16</f>
        <v>17.331520403715722</v>
      </c>
      <c r="Q897" s="1">
        <f>[1]Services!M$16</f>
        <v>17.359988221409676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25.26133506077046</v>
      </c>
      <c r="G898" s="1">
        <f>[1]Services!C$14</f>
        <v>23.474345979077928</v>
      </c>
      <c r="H898" s="1">
        <f>[1]Services!D$14</f>
        <v>25.951748325444445</v>
      </c>
      <c r="I898" s="1">
        <f>[1]Services!E$14</f>
        <v>24.779838921545316</v>
      </c>
      <c r="J898" s="1">
        <f>[1]Services!F$14</f>
        <v>24.904633376993836</v>
      </c>
      <c r="K898" s="1">
        <f>[1]Services!G$14</f>
        <v>25.28434716404665</v>
      </c>
      <c r="L898" s="1">
        <f>[1]Services!H$14</f>
        <v>22.363946472491286</v>
      </c>
      <c r="M898" s="1">
        <f>[1]Services!I$14</f>
        <v>6.633142161142386</v>
      </c>
      <c r="N898" s="1">
        <f>[1]Services!J$14</f>
        <v>3.2015019025349689</v>
      </c>
      <c r="O898" s="1">
        <f>[1]Services!K$14</f>
        <v>1.5961576799263635</v>
      </c>
      <c r="P898" s="1">
        <f>[1]Services!L$14</f>
        <v>0.98616454593915204</v>
      </c>
      <c r="Q898" s="1">
        <f>[1]Services!M$14</f>
        <v>0.62970180481356541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25.26133506077046</v>
      </c>
      <c r="G899" s="1">
        <f>[1]Services!C$14*IFERROR(G895/SUM(G895:G896),0)</f>
        <v>23.474345979077928</v>
      </c>
      <c r="H899" s="1">
        <f>[1]Services!D$14*IFERROR(H895/SUM(H895:H896),0)</f>
        <v>25.950926547757504</v>
      </c>
      <c r="I899" s="1">
        <f>[1]Services!E$14*IFERROR(I895/SUM(I895:I896),0)</f>
        <v>24.779022240709114</v>
      </c>
      <c r="J899" s="1">
        <f>[1]Services!F$14*IFERROR(J895/SUM(J895:J896),0)</f>
        <v>24.713882737605999</v>
      </c>
      <c r="K899" s="1">
        <f>[1]Services!G$14*IFERROR(K895/SUM(K895:K896),0)</f>
        <v>24.904079497197948</v>
      </c>
      <c r="L899" s="1">
        <f>[1]Services!H$14*IFERROR(L895/SUM(L895:L896),0)</f>
        <v>21.79417678193769</v>
      </c>
      <c r="M899" s="1">
        <f>[1]Services!I$14*IFERROR(M895/SUM(M895:M896),0)</f>
        <v>6.2715020310526892</v>
      </c>
      <c r="N899" s="1">
        <f>[1]Services!J$14*IFERROR(N895/SUM(N895:N896),0)</f>
        <v>2.7622933847359552</v>
      </c>
      <c r="O899" s="1">
        <f>[1]Services!K$14*IFERROR(O895/SUM(O895:O896),0)</f>
        <v>1.1727341061185999</v>
      </c>
      <c r="P899" s="1">
        <f>[1]Services!L$14*IFERROR(P895/SUM(P895:P896),0)</f>
        <v>0.61321913622182833</v>
      </c>
      <c r="Q899" s="1">
        <f>[1]Services!M$14*IFERROR(Q895/SUM(Q895:Q896),0)</f>
        <v>0.34674909345742472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8.2177768694080555E-4</v>
      </c>
      <c r="I900" s="1">
        <f t="shared" si="1090"/>
        <v>8.166808362020106E-4</v>
      </c>
      <c r="J900" s="1">
        <f t="shared" si="1090"/>
        <v>0.19075063938783643</v>
      </c>
      <c r="K900" s="1">
        <f t="shared" si="1090"/>
        <v>0.38026766684870239</v>
      </c>
      <c r="L900" s="1">
        <f t="shared" ref="L900:O900" si="1091">L898-L899</f>
        <v>0.56976969055359561</v>
      </c>
      <c r="M900" s="1">
        <f t="shared" si="1091"/>
        <v>0.36164013008969675</v>
      </c>
      <c r="N900" s="1">
        <f t="shared" si="1091"/>
        <v>0.43920851779901371</v>
      </c>
      <c r="O900" s="1">
        <f t="shared" si="1091"/>
        <v>0.42342357380776363</v>
      </c>
      <c r="P900" s="1">
        <f>P898-P899</f>
        <v>0.37294540971732371</v>
      </c>
      <c r="Q900" s="1">
        <f>Q898-Q899</f>
        <v>0.2829527113561407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1.6896372021009629</v>
      </c>
      <c r="G901" s="1">
        <f>[1]Services!C$15+G904</f>
        <v>4.8126642188164341</v>
      </c>
      <c r="H901" s="1">
        <f>[1]Services!D$15+H904</f>
        <v>1.5655358504969161</v>
      </c>
      <c r="I901" s="1">
        <f>[1]Services!E$15+I904</f>
        <v>1.5170723870894498</v>
      </c>
      <c r="J901" s="1">
        <f>[1]Services!F$15+J904</f>
        <v>1.6689185624468459</v>
      </c>
      <c r="K901" s="1">
        <f>[1]Services!G$15+K904</f>
        <v>3.6043521676783299</v>
      </c>
      <c r="L901" s="1">
        <f>[1]Services!H$15+L904</f>
        <v>5.7677998831079185</v>
      </c>
      <c r="M901" s="1">
        <f>[1]Services!I$15+M904</f>
        <v>12.2634173902592</v>
      </c>
      <c r="N901" s="1">
        <f>[1]Services!J$15+N904</f>
        <v>14.725474441742531</v>
      </c>
      <c r="O901" s="1">
        <f>[1]Services!K$15+O904</f>
        <v>17.991311751480268</v>
      </c>
      <c r="P901" s="1">
        <f>[1]Services!L$15+P904</f>
        <v>19.026446334320372</v>
      </c>
      <c r="Q901" s="1">
        <f>[1]Services!M$15+Q904</f>
        <v>19.055226222804311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0.28735511694683546</v>
      </c>
      <c r="G902" s="1">
        <f>[1]Services!C$15*G895/SUM(G895:G896)</f>
        <v>3.2754375326576368</v>
      </c>
      <c r="H902" s="1">
        <f>[1]Services!D$15*H895/SUM(H895:H896)</f>
        <v>9.9673964639200585E-3</v>
      </c>
      <c r="I902" s="1">
        <f>[1]Services!E$15*I895/SUM(I895:I896)</f>
        <v>1.7615897463255835E-4</v>
      </c>
      <c r="J902" s="1">
        <f>[1]Services!F$15*J895/SUM(J895:J896)</f>
        <v>2.5712183180346743E-4</v>
      </c>
      <c r="K902" s="1">
        <f>[1]Services!G$15*K895/SUM(K895:K896)</f>
        <v>8.4593149751130664E-2</v>
      </c>
      <c r="L902" s="1">
        <f>[1]Services!H$15*L895/SUM(L895:L896)</f>
        <v>8.9698256673325844E-2</v>
      </c>
      <c r="M902" s="1">
        <f>[1]Services!I$15*M895/SUM(M895:M896)</f>
        <v>0.16599650395599666</v>
      </c>
      <c r="N902" s="1">
        <f>[1]Services!J$15*N895/SUM(N895:N896)</f>
        <v>1.4429706045995405</v>
      </c>
      <c r="O902" s="1">
        <f>[1]Services!K$15*O895/SUM(O895:O896)</f>
        <v>1.2424354274265805</v>
      </c>
      <c r="P902" s="1">
        <f>[1]Services!L$15*P895/SUM(P895:P896)</f>
        <v>1.0539427922097417</v>
      </c>
      <c r="Q902" s="1">
        <f>[1]Services!M$15*Q895/SUM(Q895:Q896)</f>
        <v>0.93349302111687782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3.1563358617963786E-7</v>
      </c>
      <c r="I903" s="1">
        <f>[1]Services!E$15*I896/SUM(I895:I896)</f>
        <v>5.8059457435380817E-9</v>
      </c>
      <c r="J903" s="1">
        <f>[1]Services!F$15*J896/SUM(J895:J896)</f>
        <v>1.9845588140811291E-6</v>
      </c>
      <c r="K903" s="1">
        <f>[1]Services!G$15*K896/SUM(K895:K896)</f>
        <v>1.2916775217837258E-3</v>
      </c>
      <c r="L903" s="1">
        <f>[1]Services!H$15*L896/SUM(L895:L896)</f>
        <v>2.3450001557440668E-3</v>
      </c>
      <c r="M903" s="1">
        <f>[1]Services!I$15*M896/SUM(M895:M896)</f>
        <v>9.5720286763592254E-3</v>
      </c>
      <c r="N903" s="1">
        <f>[1]Services!J$15*N896/SUM(N895:N896)</f>
        <v>0.22943434755185924</v>
      </c>
      <c r="O903" s="1">
        <f>[1]Services!K$15*O896/SUM(O895:O896)</f>
        <v>0.44858970687523986</v>
      </c>
      <c r="P903" s="1">
        <f>[1]Services!L$15*P896/SUM(P895:P896)</f>
        <v>0.64098313839490828</v>
      </c>
      <c r="Q903" s="1">
        <f>[1]Services!M$15*Q896/SUM(Q895:Q896)</f>
        <v>0.76174498027775595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1.4022820851541273</v>
      </c>
      <c r="G904" s="1">
        <f>[1]Services!C$16</f>
        <v>1.5372266861587973</v>
      </c>
      <c r="H904" s="1">
        <f>[1]Services!D$16</f>
        <v>1.55556813839941</v>
      </c>
      <c r="I904" s="1">
        <f>[1]Services!E$16</f>
        <v>1.5168962223088716</v>
      </c>
      <c r="J904" s="1">
        <f>[1]Services!F$16</f>
        <v>1.6686594560562282</v>
      </c>
      <c r="K904" s="1">
        <f>[1]Services!G$16</f>
        <v>3.5184673404054156</v>
      </c>
      <c r="L904" s="1">
        <f>[1]Services!H$16</f>
        <v>5.6757566262788481</v>
      </c>
      <c r="M904" s="1">
        <f>[1]Services!I$16</f>
        <v>12.087848857626843</v>
      </c>
      <c r="N904" s="1">
        <f>[1]Services!J$16</f>
        <v>13.053069489591131</v>
      </c>
      <c r="O904" s="1">
        <f>[1]Services!K$16</f>
        <v>16.300286617178447</v>
      </c>
      <c r="P904" s="1">
        <f>[1]Services!L$16</f>
        <v>17.331520403715722</v>
      </c>
      <c r="Q904" s="1">
        <f>[1]Services!M$16</f>
        <v>17.359988221409676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7.7269001563083819</v>
      </c>
      <c r="G905" s="1">
        <f>[1]Services!C$17</f>
        <v>8.3697045142056101</v>
      </c>
      <c r="H905" s="1">
        <f>[1]Services!D$17</f>
        <v>8.9889647065527178</v>
      </c>
      <c r="I905" s="1">
        <f>[1]Services!E$17</f>
        <v>8.9891036792423602</v>
      </c>
      <c r="J905" s="1">
        <f>[1]Services!F$17</f>
        <v>9.1454770528441038</v>
      </c>
      <c r="K905" s="1">
        <f>[1]Services!G$17</f>
        <v>8.2890333273613255</v>
      </c>
      <c r="L905" s="1">
        <f>[1]Services!H$17</f>
        <v>8.9713150409222369</v>
      </c>
      <c r="M905" s="1">
        <f>[1]Services!I$17</f>
        <v>8.7499285851853053</v>
      </c>
      <c r="N905" s="1">
        <f>[1]Services!J$17</f>
        <v>10.714025939816754</v>
      </c>
      <c r="O905" s="1">
        <f>[1]Services!K$17</f>
        <v>10.80605882119854</v>
      </c>
      <c r="P905" s="1">
        <f>[1]Services!L$17</f>
        <v>10.628859578081052</v>
      </c>
      <c r="Q905" s="1">
        <f>[1]Services!M$17</f>
        <v>10.351643943639957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2.1168944051625203</v>
      </c>
      <c r="G906" s="1">
        <f>[1]Services!C$51/0.99</f>
        <v>2.2929990820898762</v>
      </c>
      <c r="H906" s="1">
        <f>[1]Services!D$51/0.99</f>
        <v>2.9122591010424497</v>
      </c>
      <c r="I906" s="1">
        <f>[1]Services!E$51/0.99</f>
        <v>2.9123985598393811</v>
      </c>
      <c r="J906" s="1">
        <f>[1]Services!F$51/0.99</f>
        <v>3.0687734026588558</v>
      </c>
      <c r="K906" s="1">
        <f>[1]Services!G$51/0.99</f>
        <v>2.2123258412196019</v>
      </c>
      <c r="L906" s="1">
        <f>[1]Services!H$51/0.99</f>
        <v>2.4408822452841195</v>
      </c>
      <c r="M906" s="1">
        <f>[1]Services!I$51/0.99</f>
        <v>2.2194745056931482</v>
      </c>
      <c r="N906" s="1">
        <f>[1]Services!J$51/0.99</f>
        <v>2.3048732856973717</v>
      </c>
      <c r="O906" s="1">
        <f>[1]Services!K$51/0.99</f>
        <v>2.3969012457848846</v>
      </c>
      <c r="P906" s="1">
        <f>[1]Services!L$51/0.99</f>
        <v>2.2197000919708318</v>
      </c>
      <c r="Q906" s="1">
        <f>[1]Services!M$51/0.99</f>
        <v>1.9424747200349035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1.4243049864329667</v>
      </c>
      <c r="G907" s="1">
        <f t="shared" ref="G907:K907" si="1093">IF(G906-SUM(G908:G911)&lt;0,0,G906-SUM(G908:G911))</f>
        <v>1.5542422650782775</v>
      </c>
      <c r="H907" s="1">
        <f t="shared" si="1093"/>
        <v>1.435212146671577</v>
      </c>
      <c r="I907" s="1">
        <f t="shared" si="1093"/>
        <v>1.2418081129580079</v>
      </c>
      <c r="J907" s="1">
        <f t="shared" si="1093"/>
        <v>1.4886146907036002</v>
      </c>
      <c r="K907" s="1">
        <f t="shared" si="1093"/>
        <v>1.200165220618437</v>
      </c>
      <c r="L907" s="1">
        <f t="shared" ref="L907:O907" si="1094">IF(L906-SUM(L908:L911)&lt;0,0,L906-SUM(L908:L911))</f>
        <v>2.4070078826304449</v>
      </c>
      <c r="M907" s="1">
        <f t="shared" si="1094"/>
        <v>2.182790787510609</v>
      </c>
      <c r="N907" s="1">
        <f t="shared" si="1094"/>
        <v>2.2745850562648604</v>
      </c>
      <c r="O907" s="1">
        <f t="shared" si="1094"/>
        <v>2.3843085608367249</v>
      </c>
      <c r="P907" s="1">
        <f>IF(P906-SUM(P908:P911)&lt;0,0,P906-SUM(P908:P911))</f>
        <v>2.2129918733287832</v>
      </c>
      <c r="Q907" s="1">
        <f>IF(Q906-SUM(Q908:Q911)&lt;0,0,Q906-SUM(Q908:Q911))</f>
        <v>1.9242307344814671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0.69258941872955349</v>
      </c>
      <c r="G908" s="1">
        <f t="shared" si="1095"/>
        <v>0.73875681701159879</v>
      </c>
      <c r="H908" s="1">
        <f t="shared" si="1095"/>
        <v>1.4770469543708726</v>
      </c>
      <c r="I908" s="1">
        <f t="shared" si="1095"/>
        <v>1.6687091632720044</v>
      </c>
      <c r="J908" s="1">
        <f t="shared" si="1095"/>
        <v>1.5772890798730734</v>
      </c>
      <c r="K908" s="1">
        <f t="shared" si="1095"/>
        <v>0.99433541245074608</v>
      </c>
      <c r="L908" s="1">
        <f t="shared" ref="L908:O908" si="1096">L249*L906/SUM(L248:L250)</f>
        <v>0</v>
      </c>
      <c r="M908" s="1">
        <f t="shared" si="1096"/>
        <v>0</v>
      </c>
      <c r="N908" s="1">
        <f t="shared" si="1096"/>
        <v>1.766173987260341E-3</v>
      </c>
      <c r="O908" s="1">
        <f t="shared" si="1096"/>
        <v>1.315976288431858E-3</v>
      </c>
      <c r="P908" s="1">
        <f>P249*P906/SUM(P248:P250)</f>
        <v>9.1512305566143228E-4</v>
      </c>
      <c r="Q908" s="1">
        <f>Q249*Q906/SUM(Q248:Q250)</f>
        <v>2.3796975388143691E-3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0</v>
      </c>
      <c r="J909" s="1">
        <f t="shared" si="1097"/>
        <v>0</v>
      </c>
      <c r="K909" s="1">
        <f t="shared" si="1097"/>
        <v>0</v>
      </c>
      <c r="L909" s="1">
        <f t="shared" ref="L909:O909" si="1098">L250*L906/SUM(L248:L250)</f>
        <v>0</v>
      </c>
      <c r="M909" s="1">
        <f t="shared" si="1098"/>
        <v>0</v>
      </c>
      <c r="N909" s="1">
        <f t="shared" si="1098"/>
        <v>1.6427367117171439E-4</v>
      </c>
      <c r="O909" s="1">
        <f t="shared" si="1098"/>
        <v>2.1375580995148966E-4</v>
      </c>
      <c r="P909" s="1">
        <f>P250*P906/SUM(P248:P250)</f>
        <v>1.4193088010232391E-4</v>
      </c>
      <c r="Q909" s="1">
        <f>Q250*Q906/SUM(Q248:Q250)</f>
        <v>3.4034660242694405E-4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9.7929462719027055E-4</v>
      </c>
      <c r="J910" s="1">
        <f t="shared" si="1099"/>
        <v>8.5043406312821106E-4</v>
      </c>
      <c r="K910" s="1">
        <f t="shared" si="1099"/>
        <v>6.7694410835632485E-3</v>
      </c>
      <c r="L910" s="1">
        <f t="shared" ref="L910:O910" si="1100">L287*L906/SUM(L248:L250)</f>
        <v>4.6417949729269234E-3</v>
      </c>
      <c r="M910" s="1">
        <f t="shared" si="1100"/>
        <v>2.5531195583561755E-3</v>
      </c>
      <c r="N910" s="1">
        <f t="shared" si="1100"/>
        <v>3.6296756383154302E-3</v>
      </c>
      <c r="O910" s="1">
        <f t="shared" si="1100"/>
        <v>1.6410208087024728E-3</v>
      </c>
      <c r="P910" s="1">
        <f>P287*P906/SUM(P248:P250)</f>
        <v>1.1523311007861795E-3</v>
      </c>
      <c r="Q910" s="1">
        <f>Q287*Q906/SUM(Q248:Q250)</f>
        <v>1.9106505939355972E-3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9.0198898217865703E-4</v>
      </c>
      <c r="J911" s="1">
        <f t="shared" si="1101"/>
        <v>2.0191980190541292E-3</v>
      </c>
      <c r="K911" s="1">
        <f t="shared" si="1101"/>
        <v>1.1055767066855642E-2</v>
      </c>
      <c r="L911" s="1">
        <f t="shared" ref="L911:O911" si="1102">L290</f>
        <v>2.9232567680747504E-2</v>
      </c>
      <c r="M911" s="1">
        <f t="shared" si="1102"/>
        <v>3.4130598624183009E-2</v>
      </c>
      <c r="N911" s="1">
        <f t="shared" si="1102"/>
        <v>2.4728106135763924E-2</v>
      </c>
      <c r="O911" s="1">
        <f t="shared" si="1102"/>
        <v>9.421932041074008E-3</v>
      </c>
      <c r="P911" s="1">
        <f>P290</f>
        <v>4.4988336054985392E-3</v>
      </c>
      <c r="Q911" s="1">
        <f>Q290</f>
        <v>1.3613290818259618E-2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5.6100057511458612</v>
      </c>
      <c r="G912" s="1">
        <f t="shared" ref="G912:K912" si="1103">G905-G906</f>
        <v>6.0767054321157339</v>
      </c>
      <c r="H912" s="1">
        <f t="shared" si="1103"/>
        <v>6.0767056055102682</v>
      </c>
      <c r="I912" s="1">
        <f t="shared" si="1103"/>
        <v>6.0767051194029786</v>
      </c>
      <c r="J912" s="1">
        <f t="shared" si="1103"/>
        <v>6.0767036501852481</v>
      </c>
      <c r="K912" s="1">
        <f t="shared" si="1103"/>
        <v>6.0767074861417232</v>
      </c>
      <c r="L912" s="1">
        <f t="shared" ref="L912:O912" si="1104">L905-L906</f>
        <v>6.5304327956381174</v>
      </c>
      <c r="M912" s="1">
        <f t="shared" si="1104"/>
        <v>6.5304540794921575</v>
      </c>
      <c r="N912" s="1">
        <f t="shared" si="1104"/>
        <v>8.4091526541193815</v>
      </c>
      <c r="O912" s="1">
        <f t="shared" si="1104"/>
        <v>8.4091575754136549</v>
      </c>
      <c r="P912" s="1">
        <f>P905-P906</f>
        <v>8.4091594861102195</v>
      </c>
      <c r="Q912" s="1">
        <f>Q905-Q906</f>
        <v>8.409169223605053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8.574372820944907</v>
      </c>
      <c r="G913" s="1">
        <f t="shared" ref="G913:O913" si="1105">G914</f>
        <v>9.7272709572354508</v>
      </c>
      <c r="H913" s="1">
        <f t="shared" si="1105"/>
        <v>9.6197583795745985</v>
      </c>
      <c r="I913" s="1">
        <f t="shared" si="1105"/>
        <v>7.907018690993513</v>
      </c>
      <c r="J913" s="1">
        <f t="shared" si="1105"/>
        <v>8.316546857457519</v>
      </c>
      <c r="K913" s="1">
        <f t="shared" si="1105"/>
        <v>6.5348137316504165</v>
      </c>
      <c r="L913" s="1">
        <f t="shared" si="1105"/>
        <v>5.5489735613109437</v>
      </c>
      <c r="M913" s="1">
        <f t="shared" si="1105"/>
        <v>0.53706929569389428</v>
      </c>
      <c r="N913" s="1">
        <f t="shared" si="1105"/>
        <v>0.53495688885344406</v>
      </c>
      <c r="O913" s="1">
        <f t="shared" si="1105"/>
        <v>0.53275092074926023</v>
      </c>
      <c r="P913" s="1">
        <f>P914</f>
        <v>0.53289198294797202</v>
      </c>
      <c r="Q913" s="1">
        <f>Q914</f>
        <v>1.4407047823191121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8.574372820944907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9.7272709572354508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9.6197583795745985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7.907018690993513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8.316546857457519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6.5348137316504165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5.5489735613109437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0.53706929569389428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0.53495688885344406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0.53275092074926023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0.53289198294797202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1.4407047823191121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2.0856382498742554</v>
      </c>
      <c r="G915" s="1">
        <f t="shared" ref="G915:O915" si="1106">G916</f>
        <v>2.4000934714480269</v>
      </c>
      <c r="H915" s="1">
        <f t="shared" si="1106"/>
        <v>2.3592385849628132</v>
      </c>
      <c r="I915" s="1">
        <f t="shared" si="1106"/>
        <v>2.3734033271385337</v>
      </c>
      <c r="J915" s="1">
        <f t="shared" si="1106"/>
        <v>2.5206132392691631</v>
      </c>
      <c r="K915" s="1">
        <f t="shared" si="1106"/>
        <v>2.7514774216988847</v>
      </c>
      <c r="L915" s="1">
        <f t="shared" si="1106"/>
        <v>2.7238367810994433</v>
      </c>
      <c r="M915" s="1">
        <f t="shared" si="1106"/>
        <v>2.4880006456775225</v>
      </c>
      <c r="N915" s="1">
        <f t="shared" si="1106"/>
        <v>2.4506830097228809</v>
      </c>
      <c r="O915" s="1">
        <f t="shared" si="1106"/>
        <v>2.4679101446460252</v>
      </c>
      <c r="P915" s="1">
        <f>P916</f>
        <v>2.4685959425195056</v>
      </c>
      <c r="Q915" s="1">
        <f>Q916</f>
        <v>2.4691076076654017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2.0856382498742554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2.4000934714480269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2.3592385849628132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2.3734033271385337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2.5206132392691631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2.7514774216988847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2.7238367810994433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2.4880006456775225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2.4506830097228809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2.4679101446460252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2.4685959425195056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2.4691076076654017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0.62699428458898399</v>
      </c>
      <c r="G917" s="1">
        <f t="shared" ref="G917:O917" si="1107">G918</f>
        <v>0.68733708003574046</v>
      </c>
      <c r="H917" s="1">
        <f t="shared" si="1107"/>
        <v>0.68722407473936042</v>
      </c>
      <c r="I917" s="1">
        <f t="shared" si="1107"/>
        <v>0.68847247376949894</v>
      </c>
      <c r="J917" s="1">
        <f t="shared" si="1107"/>
        <v>1.6214156977776035</v>
      </c>
      <c r="K917" s="1">
        <f t="shared" si="1107"/>
        <v>3.3923927521217485</v>
      </c>
      <c r="L917" s="1">
        <f t="shared" si="1107"/>
        <v>3.261729596286969</v>
      </c>
      <c r="M917" s="1">
        <f t="shared" si="1107"/>
        <v>3.4505349119806978</v>
      </c>
      <c r="N917" s="1">
        <f t="shared" si="1107"/>
        <v>3.4524765743635117</v>
      </c>
      <c r="O917" s="1">
        <f t="shared" si="1107"/>
        <v>3.4523551976329472</v>
      </c>
      <c r="P917" s="1">
        <f>P918</f>
        <v>3.4526298567094655</v>
      </c>
      <c r="Q917" s="1">
        <f>Q918</f>
        <v>3.314929009428575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0.62699428458898399</v>
      </c>
      <c r="G918" s="1">
        <f>[1]Services!C$19</f>
        <v>0.68733708003574046</v>
      </c>
      <c r="H918" s="1">
        <f>[1]Services!D$19</f>
        <v>0.68722407473936042</v>
      </c>
      <c r="I918" s="1">
        <f>[1]Services!E$19</f>
        <v>0.68847247376949894</v>
      </c>
      <c r="J918" s="1">
        <f>[1]Services!F$19</f>
        <v>1.6214156977776035</v>
      </c>
      <c r="K918" s="1">
        <f>[1]Services!G$19</f>
        <v>3.3923927521217485</v>
      </c>
      <c r="L918" s="1">
        <f>[1]Services!H$19</f>
        <v>3.261729596286969</v>
      </c>
      <c r="M918" s="1">
        <f>[1]Services!I$19</f>
        <v>3.4505349119806978</v>
      </c>
      <c r="N918" s="1">
        <f>[1]Services!J$19</f>
        <v>3.4524765743635117</v>
      </c>
      <c r="O918" s="1">
        <f>[1]Services!K$19</f>
        <v>3.4523551976329472</v>
      </c>
      <c r="P918" s="1">
        <f>[1]Services!L$19</f>
        <v>3.4526298567094655</v>
      </c>
      <c r="Q918" s="1">
        <f>[1]Services!M$19</f>
        <v>3.314929009428575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1.7782363197603754E-3</v>
      </c>
      <c r="J919" s="1">
        <f>[1]Services!F$20</f>
        <v>7.7423057326297826E-2</v>
      </c>
      <c r="K919" s="1">
        <f>[1]Services!G$20</f>
        <v>0.71778925880381927</v>
      </c>
      <c r="L919" s="1">
        <f>[1]Services!H$20</f>
        <v>2.1290318443944587</v>
      </c>
      <c r="M919" s="1">
        <f>[1]Services!I$20</f>
        <v>1.9195636498750106</v>
      </c>
      <c r="N919" s="1">
        <f>[1]Services!J$20</f>
        <v>1.8334630251345809</v>
      </c>
      <c r="O919" s="1">
        <f>[1]Services!K$20</f>
        <v>0.62039977534758661</v>
      </c>
      <c r="P919" s="1">
        <f>[1]Services!L$20</f>
        <v>0.3571572111610784</v>
      </c>
      <c r="Q919" s="1">
        <f>[1]Services!M$20</f>
        <v>0.14666085481584831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1.7782363197603754E-3</v>
      </c>
      <c r="J921" s="1">
        <f t="shared" si="1110"/>
        <v>7.7423057326297826E-2</v>
      </c>
      <c r="K921" s="1">
        <f t="shared" si="1110"/>
        <v>0.71778925880381927</v>
      </c>
      <c r="L921" s="1">
        <f t="shared" si="1110"/>
        <v>2.1290318443944587</v>
      </c>
      <c r="M921" s="1">
        <f t="shared" si="1110"/>
        <v>1.9195636498750106</v>
      </c>
      <c r="N921" s="1">
        <f t="shared" si="1110"/>
        <v>1.8334630251345809</v>
      </c>
      <c r="O921" s="1">
        <f t="shared" si="1110"/>
        <v>0.62039977534758661</v>
      </c>
      <c r="P921" s="1">
        <f>P922</f>
        <v>0.3571572111610784</v>
      </c>
      <c r="Q921" s="1">
        <f>Q922</f>
        <v>0.14666085481584831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1.7782363197603754E-3</v>
      </c>
      <c r="J922" s="1">
        <f>[1]Services!F$20</f>
        <v>7.7423057326297826E-2</v>
      </c>
      <c r="K922" s="1">
        <f>[1]Services!G$20</f>
        <v>0.71778925880381927</v>
      </c>
      <c r="L922" s="1">
        <f>[1]Services!H$20</f>
        <v>2.1290318443944587</v>
      </c>
      <c r="M922" s="1">
        <f>[1]Services!I$20</f>
        <v>1.9195636498750106</v>
      </c>
      <c r="N922" s="1">
        <f>[1]Services!J$20</f>
        <v>1.8334630251345809</v>
      </c>
      <c r="O922" s="1">
        <f>[1]Services!K$20</f>
        <v>0.62039977534758661</v>
      </c>
      <c r="P922" s="1">
        <f>[1]Services!L$20</f>
        <v>0.3571572111610784</v>
      </c>
      <c r="Q922" s="1">
        <f>[1]Services!M$20</f>
        <v>0.14666085481584831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2.9295865411692885</v>
      </c>
      <c r="G923" s="1">
        <f t="shared" ref="G923:O923" si="1111">G924</f>
        <v>3.1924524852229155</v>
      </c>
      <c r="H923" s="1">
        <f t="shared" si="1111"/>
        <v>3.3642432366800525</v>
      </c>
      <c r="I923" s="1">
        <f t="shared" si="1111"/>
        <v>3.6706795697239252</v>
      </c>
      <c r="J923" s="1">
        <f t="shared" si="1111"/>
        <v>3.7143860615483284</v>
      </c>
      <c r="K923" s="1">
        <f t="shared" si="1111"/>
        <v>3.7556647904702531</v>
      </c>
      <c r="L923" s="1">
        <f t="shared" si="1111"/>
        <v>3.7947179622908918</v>
      </c>
      <c r="M923" s="1">
        <f t="shared" si="1111"/>
        <v>7.6518372226312499</v>
      </c>
      <c r="N923" s="1">
        <f t="shared" si="1111"/>
        <v>7.6518326055239445</v>
      </c>
      <c r="O923" s="1">
        <f t="shared" si="1111"/>
        <v>7.6518379547138373</v>
      </c>
      <c r="P923" s="1">
        <f>P924</f>
        <v>7.6518405211857914</v>
      </c>
      <c r="Q923" s="1">
        <f>Q924</f>
        <v>8.0070294284111228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2.9295865411692885</v>
      </c>
      <c r="G924" s="1">
        <f>[1]Services!C$21-G925</f>
        <v>3.1924524852229155</v>
      </c>
      <c r="H924" s="1">
        <f>[1]Services!D$21-H925</f>
        <v>3.3642432366800525</v>
      </c>
      <c r="I924" s="1">
        <f>[1]Services!E$21-I925</f>
        <v>3.6706795697239252</v>
      </c>
      <c r="J924" s="1">
        <f>[1]Services!F$21-J925</f>
        <v>3.7143860615483284</v>
      </c>
      <c r="K924" s="1">
        <f>[1]Services!G$21-K925</f>
        <v>3.7556647904702531</v>
      </c>
      <c r="L924" s="1">
        <f>[1]Services!H$21-L925</f>
        <v>3.7947179622908918</v>
      </c>
      <c r="M924" s="1">
        <f>[1]Services!I$21-M925</f>
        <v>7.6518372226312499</v>
      </c>
      <c r="N924" s="1">
        <f>[1]Services!J$21-N925</f>
        <v>7.6518326055239445</v>
      </c>
      <c r="O924" s="1">
        <f>[1]Services!K$21-O925</f>
        <v>7.6518379547138373</v>
      </c>
      <c r="P924" s="1">
        <f>[1]Services!L$21-P925</f>
        <v>7.6518405211857914</v>
      </c>
      <c r="Q924" s="1">
        <f>[1]Services!M$21-Q925</f>
        <v>8.0070294284111228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8.0567696636222273E-4</v>
      </c>
      <c r="I925" s="1">
        <f>[1]Services!E$50-I896</f>
        <v>8.4938210132053799E-4</v>
      </c>
      <c r="J925" s="1">
        <f>[1]Services!F$50-J896</f>
        <v>0.21144741346726298</v>
      </c>
      <c r="K925" s="1">
        <f>[1]Services!G$50-K896</f>
        <v>0.44936716317053643</v>
      </c>
      <c r="L925" s="1">
        <f>[1]Services!H$50-L896</f>
        <v>0.71622735676344174</v>
      </c>
      <c r="M925" s="1">
        <f>[1]Services!I$50-M896</f>
        <v>0.50255072091588193</v>
      </c>
      <c r="N925" s="1">
        <f>[1]Services!J$50-N896</f>
        <v>0.99194626256168139</v>
      </c>
      <c r="O925" s="1">
        <f>[1]Services!K$50-O896</f>
        <v>1.5191802474691338</v>
      </c>
      <c r="P925" s="1">
        <f>[1]Services!L$50-P896</f>
        <v>2.0871372382526747</v>
      </c>
      <c r="Q925" s="1">
        <f>[1]Services!M$50-Q896</f>
        <v>2.4283999120061743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73.238365018665874</v>
      </c>
      <c r="G926" s="17">
        <f>[1]Services!C$59</f>
        <v>78.633142613104837</v>
      </c>
      <c r="H926" s="17">
        <f>[1]Services!D$59</f>
        <v>79.116695680979547</v>
      </c>
      <c r="I926" s="17">
        <f>[1]Services!E$59</f>
        <v>77.713752471988784</v>
      </c>
      <c r="J926" s="17">
        <f>[1]Services!F$59</f>
        <v>75.757014736496814</v>
      </c>
      <c r="K926" s="17">
        <f>[1]Services!G$59</f>
        <v>74.90140913734794</v>
      </c>
      <c r="L926" s="17">
        <f>[1]Services!H$59</f>
        <v>72.642386729820728</v>
      </c>
      <c r="M926" s="17">
        <f>[1]Services!I$59</f>
        <v>69.983433875612263</v>
      </c>
      <c r="N926" s="17">
        <f>[1]Services!J$59</f>
        <v>69.228072514407728</v>
      </c>
      <c r="O926" s="17">
        <f>[1]Services!K$59</f>
        <v>69.608252107030196</v>
      </c>
      <c r="P926" s="17">
        <f>[1]Services!L$59</f>
        <v>69.609021451655408</v>
      </c>
      <c r="Q926" s="17">
        <f>[1]Services!M$59</f>
        <v>70.176794423589755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63.6500318714711</v>
      </c>
      <c r="G927" s="1">
        <f t="shared" ref="G927:K927" si="1114">SUM(G928:G930)</f>
        <v>63.600668422738451</v>
      </c>
      <c r="H927" s="1">
        <f t="shared" si="1114"/>
        <v>68.651710897476008</v>
      </c>
      <c r="I927" s="1">
        <f t="shared" si="1114"/>
        <v>69.108260617542214</v>
      </c>
      <c r="J927" s="1">
        <f t="shared" si="1114"/>
        <v>69.043497509201842</v>
      </c>
      <c r="K927" s="1">
        <f t="shared" si="1114"/>
        <v>69.168445202014027</v>
      </c>
      <c r="L927" s="1">
        <f t="shared" ref="L927:O927" si="1115">SUM(L928:L930)</f>
        <v>68.344829085142365</v>
      </c>
      <c r="M927" s="1">
        <f t="shared" si="1115"/>
        <v>73.309166848342372</v>
      </c>
      <c r="N927" s="1">
        <f t="shared" si="1115"/>
        <v>74.639830158701344</v>
      </c>
      <c r="O927" s="1">
        <f t="shared" si="1115"/>
        <v>75.070336115508283</v>
      </c>
      <c r="P927" s="1">
        <f>SUM(P928:P930)</f>
        <v>75.387826097667329</v>
      </c>
      <c r="Q927" s="1">
        <f>SUM(Q928:Q930)</f>
        <v>76.644365872567221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2.3940405094033288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0.28111907692826588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2.2864703929455383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1.8379507940346906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1.550579086120857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1.3098977543589982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1.0088386731631793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1.3112060434361852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1.5942308787367896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1.1697367384050783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0.67715041837291479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0.67727465252174712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4.2612167871553295</v>
      </c>
      <c r="G929" s="1">
        <f>[1]Services!C$47</f>
        <v>4.6176544875545753</v>
      </c>
      <c r="H929" s="1">
        <f>[1]Services!D$47</f>
        <v>4.8269576874105091</v>
      </c>
      <c r="I929" s="1">
        <f>[1]Services!E$47</f>
        <v>5.2001293904422239</v>
      </c>
      <c r="J929" s="1">
        <f>[1]Services!F$47</f>
        <v>5.2001404861676619</v>
      </c>
      <c r="K929" s="1">
        <f>[1]Services!G$47</f>
        <v>5.2001512483434258</v>
      </c>
      <c r="L929" s="1">
        <f>[1]Services!H$47</f>
        <v>5.2001690594356669</v>
      </c>
      <c r="M929" s="1">
        <f>[1]Services!I$47</f>
        <v>10.384636230713843</v>
      </c>
      <c r="N929" s="1">
        <f>[1]Services!J$47</f>
        <v>10.384629964639638</v>
      </c>
      <c r="O929" s="1">
        <f>[1]Services!K$47</f>
        <v>10.384637224254492</v>
      </c>
      <c r="P929" s="1">
        <f>[1]Services!L$47</f>
        <v>10.384640707323566</v>
      </c>
      <c r="Q929" s="1">
        <f>[1]Services!M$47</f>
        <v>10.866682795700816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58.701894858255613</v>
      </c>
      <c r="H930" s="1">
        <f>[1]Services!D$3-([1]Services!D$6-[1]Services!D$58)</f>
        <v>61.538282817119963</v>
      </c>
      <c r="I930" s="1">
        <f>[1]Services!E$3-([1]Services!E$6-[1]Services!E$58)</f>
        <v>62.070180433065303</v>
      </c>
      <c r="J930" s="1">
        <f>[1]Services!F$3-([1]Services!F$6-[1]Services!F$58)</f>
        <v>62.292777936913318</v>
      </c>
      <c r="K930" s="1">
        <f>[1]Services!G$3-([1]Services!G$6-[1]Services!G$58)</f>
        <v>62.658396199311603</v>
      </c>
      <c r="L930" s="1">
        <f>[1]Services!H$3-([1]Services!H$6-[1]Services!H$58)</f>
        <v>62.135821352543516</v>
      </c>
      <c r="M930" s="1">
        <f>[1]Services!I$3-([1]Services!I$6-[1]Services!I$58)</f>
        <v>61.613324574192347</v>
      </c>
      <c r="N930" s="1">
        <f>[1]Services!J$3-([1]Services!J$6-[1]Services!J$58)</f>
        <v>62.66096931532492</v>
      </c>
      <c r="O930" s="1">
        <f>[1]Services!K$3-([1]Services!K$6-[1]Services!K$58)</f>
        <v>63.515962152848715</v>
      </c>
      <c r="P930" s="1">
        <f>[1]Services!L$3-([1]Services!L$6-[1]Services!L$58)</f>
        <v>64.326034971970842</v>
      </c>
      <c r="Q930" s="1">
        <f>[1]Services!M$3-([1]Services!M$6-[1]Services!M$58)</f>
        <v>65.100408424344664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24.843071696210451</v>
      </c>
      <c r="G931" s="1">
        <f t="shared" ref="G931:O931" si="1118">G932</f>
        <v>21.965083502159143</v>
      </c>
      <c r="H931" s="1">
        <f t="shared" si="1118"/>
        <v>20.465260479137811</v>
      </c>
      <c r="I931" s="1">
        <f t="shared" si="1118"/>
        <v>16.068199476649472</v>
      </c>
      <c r="J931" s="1">
        <f t="shared" si="1118"/>
        <v>12.340410219957835</v>
      </c>
      <c r="K931" s="1">
        <f t="shared" si="1118"/>
        <v>8.9688509301646455</v>
      </c>
      <c r="L931" s="1">
        <f t="shared" si="1118"/>
        <v>4.6408016373847012</v>
      </c>
      <c r="M931" s="1">
        <f t="shared" si="1118"/>
        <v>3.1468868593098085</v>
      </c>
      <c r="N931" s="1">
        <f t="shared" si="1118"/>
        <v>0.75947637819910574</v>
      </c>
      <c r="O931" s="1">
        <f t="shared" si="1118"/>
        <v>0.72840213152370326</v>
      </c>
      <c r="P931" s="1">
        <f>P932</f>
        <v>0.72859768477101905</v>
      </c>
      <c r="Q931" s="1">
        <f>Q932</f>
        <v>0.72876335570268469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24.843071696210451</v>
      </c>
      <c r="G932" s="1">
        <f>[1]Services!C$48</f>
        <v>21.965083502159143</v>
      </c>
      <c r="H932" s="1">
        <f>[1]Services!D$48</f>
        <v>20.465260479137811</v>
      </c>
      <c r="I932" s="1">
        <f>[1]Services!E$48</f>
        <v>16.068199476649472</v>
      </c>
      <c r="J932" s="1">
        <f>[1]Services!F$48</f>
        <v>12.340410219957835</v>
      </c>
      <c r="K932" s="1">
        <f>[1]Services!G$48</f>
        <v>8.9688509301646455</v>
      </c>
      <c r="L932" s="1">
        <f>[1]Services!H$48</f>
        <v>4.6408016373847012</v>
      </c>
      <c r="M932" s="1">
        <f>[1]Services!I$48</f>
        <v>3.1468868593098085</v>
      </c>
      <c r="N932" s="1">
        <f>[1]Services!J$48</f>
        <v>0.75947637819910574</v>
      </c>
      <c r="O932" s="1">
        <f>[1]Services!K$48</f>
        <v>0.72840213152370326</v>
      </c>
      <c r="P932" s="1">
        <f>[1]Services!L$48</f>
        <v>0.72859768477101905</v>
      </c>
      <c r="Q932" s="1">
        <f>[1]Services!M$48</f>
        <v>0.72876335570268469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25.412787730595301</v>
      </c>
      <c r="G933" s="1">
        <f t="shared" ref="G933:K933" si="1119">SUM(G934:G936)</f>
        <v>26.667691802310966</v>
      </c>
      <c r="H933" s="1">
        <f t="shared" si="1119"/>
        <v>25.938389632150709</v>
      </c>
      <c r="I933" s="1">
        <f t="shared" si="1119"/>
        <v>24.786931608313097</v>
      </c>
      <c r="J933" s="1">
        <f t="shared" si="1119"/>
        <v>25.275831020526901</v>
      </c>
      <c r="K933" s="1">
        <f t="shared" si="1119"/>
        <v>27.736920307575634</v>
      </c>
      <c r="L933" s="1">
        <f t="shared" ref="L933:O933" si="1120">SUM(L934:L936)</f>
        <v>27.448508171531788</v>
      </c>
      <c r="M933" s="1">
        <f t="shared" si="1120"/>
        <v>17.71194563411483</v>
      </c>
      <c r="N933" s="1">
        <f t="shared" si="1120"/>
        <v>17.174418436256069</v>
      </c>
      <c r="O933" s="1">
        <f t="shared" si="1120"/>
        <v>18.969407397928492</v>
      </c>
      <c r="P933" s="1">
        <f>SUM(P934:P936)</f>
        <v>19.870150415388828</v>
      </c>
      <c r="Q933" s="1">
        <f>SUM(Q934:Q936)</f>
        <v>19.896007011778071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24.189717295923874</v>
      </c>
      <c r="G934" s="1">
        <f>[1]Services!C$49</f>
        <v>25.326922686643261</v>
      </c>
      <c r="H934" s="1">
        <f>[1]Services!D$49</f>
        <v>24.579995305518953</v>
      </c>
      <c r="I934" s="1">
        <f>[1]Services!E$49</f>
        <v>23.462228627555017</v>
      </c>
      <c r="J934" s="1">
        <f>[1]Services!F$49</f>
        <v>23.416753908153517</v>
      </c>
      <c r="K934" s="1">
        <f>[1]Services!G$49</f>
        <v>23.831360444611651</v>
      </c>
      <c r="L934" s="1">
        <f>[1]Services!H$49</f>
        <v>21.194814281423472</v>
      </c>
      <c r="M934" s="1">
        <f>[1]Services!I$49</f>
        <v>6.2737553888612796</v>
      </c>
      <c r="N934" s="1">
        <f>[1]Services!J$49</f>
        <v>4.0226269472466765</v>
      </c>
      <c r="O934" s="1">
        <f>[1]Services!K$49</f>
        <v>2.0462575946210606</v>
      </c>
      <c r="P934" s="1">
        <f>[1]Services!L$49</f>
        <v>1.0358851136303895</v>
      </c>
      <c r="Q934" s="1">
        <f>[1]Services!M$49</f>
        <v>0.42903794180356791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1.6277963197930611E-3</v>
      </c>
      <c r="I935" s="1">
        <f>[1]Services!E$50</f>
        <v>1.6660956602825943E-3</v>
      </c>
      <c r="J935" s="1">
        <f>[1]Services!F$50</f>
        <v>0.4036723348011384</v>
      </c>
      <c r="K935" s="1">
        <f>[1]Services!G$50</f>
        <v>0.83675264866237853</v>
      </c>
      <c r="L935" s="1">
        <f>[1]Services!H$50</f>
        <v>1.3032989606679024</v>
      </c>
      <c r="M935" s="1">
        <f>[1]Services!I$50</f>
        <v>0.89516847163141533</v>
      </c>
      <c r="N935" s="1">
        <f>[1]Services!J$50</f>
        <v>1.7669042801879937</v>
      </c>
      <c r="O935" s="1">
        <f>[1]Services!K$50</f>
        <v>2.7060398158043948</v>
      </c>
      <c r="P935" s="1">
        <f>[1]Services!L$50</f>
        <v>3.7177132056375788</v>
      </c>
      <c r="Q935" s="1">
        <f>[1]Services!M$50</f>
        <v>4.3255873432609979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1.2230704346714292</v>
      </c>
      <c r="G936" s="1">
        <f>[1]Services!C$56</f>
        <v>1.3407691156677031</v>
      </c>
      <c r="H936" s="1">
        <f>[1]Services!D$56</f>
        <v>1.3567665303119649</v>
      </c>
      <c r="I936" s="1">
        <f>[1]Services!E$56</f>
        <v>1.3230368850977978</v>
      </c>
      <c r="J936" s="1">
        <f>[1]Services!F$56</f>
        <v>1.4554047775722436</v>
      </c>
      <c r="K936" s="1">
        <f>[1]Services!G$56</f>
        <v>3.0688072143016041</v>
      </c>
      <c r="L936" s="1">
        <f>[1]Services!H$56</f>
        <v>4.9503949294404128</v>
      </c>
      <c r="M936" s="1">
        <f>[1]Services!I$56</f>
        <v>10.543021773622135</v>
      </c>
      <c r="N936" s="1">
        <f>[1]Services!J$56</f>
        <v>11.384887208821398</v>
      </c>
      <c r="O936" s="1">
        <f>[1]Services!K$56</f>
        <v>14.217109987503035</v>
      </c>
      <c r="P936" s="1">
        <f>[1]Services!L$56</f>
        <v>15.116552096120861</v>
      </c>
      <c r="Q936" s="1">
        <f>[1]Services!M$56</f>
        <v>15.141381726713506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7.6496311547453004</v>
      </c>
      <c r="G937" s="1">
        <f t="shared" ref="G937:K937" si="1125">G938+G944</f>
        <v>8.2860074690635521</v>
      </c>
      <c r="H937" s="1">
        <f t="shared" si="1125"/>
        <v>8.8990750594871937</v>
      </c>
      <c r="I937" s="1">
        <f t="shared" si="1125"/>
        <v>8.8992126424499425</v>
      </c>
      <c r="J937" s="1">
        <f t="shared" si="1125"/>
        <v>9.0540222823156622</v>
      </c>
      <c r="K937" s="1">
        <f t="shared" si="1125"/>
        <v>8.206142994087724</v>
      </c>
      <c r="L937" s="1">
        <f t="shared" ref="L937:O937" si="1126">L938+L944</f>
        <v>8.8816018905130001</v>
      </c>
      <c r="M937" s="1">
        <f t="shared" si="1126"/>
        <v>8.6624292993334517</v>
      </c>
      <c r="N937" s="1">
        <f t="shared" si="1126"/>
        <v>10.606885680418578</v>
      </c>
      <c r="O937" s="1">
        <f t="shared" si="1126"/>
        <v>10.69799823298656</v>
      </c>
      <c r="P937" s="1">
        <f>P938+P944</f>
        <v>10.52257098230023</v>
      </c>
      <c r="Q937" s="1">
        <f>Q938+Q944</f>
        <v>10.248127504203561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2.0957254611108951</v>
      </c>
      <c r="G938" s="1">
        <f>[1]Services!C$51</f>
        <v>2.2700690912689776</v>
      </c>
      <c r="H938" s="1">
        <f>[1]Services!D$51</f>
        <v>2.883136510032025</v>
      </c>
      <c r="I938" s="1">
        <f>[1]Services!E$51</f>
        <v>2.8832745742409873</v>
      </c>
      <c r="J938" s="1">
        <f>[1]Services!F$51</f>
        <v>3.038085668632267</v>
      </c>
      <c r="K938" s="1">
        <f>[1]Services!G$51</f>
        <v>2.1902025828074057</v>
      </c>
      <c r="L938" s="1">
        <f>[1]Services!H$51</f>
        <v>2.4164734228312783</v>
      </c>
      <c r="M938" s="1">
        <f>[1]Services!I$51</f>
        <v>2.1972797606362167</v>
      </c>
      <c r="N938" s="1">
        <f>[1]Services!J$51</f>
        <v>2.2818245528403978</v>
      </c>
      <c r="O938" s="1">
        <f>[1]Services!K$51</f>
        <v>2.372932233327036</v>
      </c>
      <c r="P938" s="1">
        <f>[1]Services!L$51</f>
        <v>2.1975030910511233</v>
      </c>
      <c r="Q938" s="1">
        <f>[1]Services!M$51</f>
        <v>1.9230499728345545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1.4100619365686369</v>
      </c>
      <c r="G939" s="1">
        <f t="shared" ref="G939:K939" si="1127">IFERROR(G907/G$906,0)*G$938</f>
        <v>1.5386998424274947</v>
      </c>
      <c r="H939" s="1">
        <f t="shared" si="1127"/>
        <v>1.4208600252048611</v>
      </c>
      <c r="I939" s="1">
        <f t="shared" si="1127"/>
        <v>1.2293900318284277</v>
      </c>
      <c r="J939" s="1">
        <f t="shared" si="1127"/>
        <v>1.4737285437965641</v>
      </c>
      <c r="K939" s="1">
        <f t="shared" si="1127"/>
        <v>1.1881635684122527</v>
      </c>
      <c r="L939" s="1">
        <f t="shared" ref="L939:O939" si="1128">IFERROR(L907/L$906,0)*L$938</f>
        <v>2.3829378038041407</v>
      </c>
      <c r="M939" s="1">
        <f t="shared" si="1128"/>
        <v>2.1609628796355027</v>
      </c>
      <c r="N939" s="1">
        <f t="shared" si="1128"/>
        <v>2.2518392057022116</v>
      </c>
      <c r="O939" s="1">
        <f t="shared" si="1128"/>
        <v>2.360465475228358</v>
      </c>
      <c r="P939" s="1">
        <f t="shared" ref="P939:Q943" si="1129">IFERROR(P907/P$906,0)*P$938</f>
        <v>2.1908619545954955</v>
      </c>
      <c r="Q939" s="1">
        <f t="shared" si="1129"/>
        <v>1.9049884271366524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0.68566352454225787</v>
      </c>
      <c r="G940" s="1">
        <f t="shared" ref="G940:K943" si="1130">IFERROR(G908/G$906,0)*G$938</f>
        <v>0.7313692488414828</v>
      </c>
      <c r="H940" s="1">
        <f t="shared" si="1130"/>
        <v>1.4622764848271637</v>
      </c>
      <c r="I940" s="1">
        <f t="shared" si="1130"/>
        <v>1.6520220716392842</v>
      </c>
      <c r="J940" s="1">
        <f t="shared" si="1130"/>
        <v>1.5615161890743425</v>
      </c>
      <c r="K940" s="1">
        <f t="shared" si="1130"/>
        <v>0.98439205832623855</v>
      </c>
      <c r="L940" s="1">
        <f t="shared" ref="L940:O940" si="1131">IFERROR(L908/L$906,0)*L$938</f>
        <v>0</v>
      </c>
      <c r="M940" s="1">
        <f t="shared" si="1131"/>
        <v>0</v>
      </c>
      <c r="N940" s="1">
        <f t="shared" si="1131"/>
        <v>1.7485122473877373E-3</v>
      </c>
      <c r="O940" s="1">
        <f t="shared" si="1131"/>
        <v>1.3028165255475396E-3</v>
      </c>
      <c r="P940" s="1">
        <f t="shared" si="1129"/>
        <v>9.0597182510481779E-4</v>
      </c>
      <c r="Q940" s="1">
        <f t="shared" si="1129"/>
        <v>2.3559005634262256E-3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0</v>
      </c>
      <c r="J941" s="1">
        <f t="shared" si="1130"/>
        <v>0</v>
      </c>
      <c r="K941" s="1">
        <f t="shared" si="1130"/>
        <v>0</v>
      </c>
      <c r="L941" s="1">
        <f t="shared" ref="L941:O941" si="1132">IFERROR(L909/L$906,0)*L$938</f>
        <v>0</v>
      </c>
      <c r="M941" s="1">
        <f t="shared" si="1132"/>
        <v>0</v>
      </c>
      <c r="N941" s="1">
        <f t="shared" si="1132"/>
        <v>1.6263093445999724E-4</v>
      </c>
      <c r="O941" s="1">
        <f t="shared" si="1132"/>
        <v>2.1161825185197477E-4</v>
      </c>
      <c r="P941" s="1">
        <f t="shared" si="1129"/>
        <v>1.4051157130130066E-4</v>
      </c>
      <c r="Q941" s="1">
        <f t="shared" si="1129"/>
        <v>3.3694313640267461E-4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9.6950168091836781E-4</v>
      </c>
      <c r="J942" s="1">
        <f t="shared" si="1130"/>
        <v>8.4192972249692887E-4</v>
      </c>
      <c r="K942" s="1">
        <f t="shared" si="1130"/>
        <v>6.7017466727276155E-3</v>
      </c>
      <c r="L942" s="1">
        <f t="shared" ref="L942:O942" si="1133">IFERROR(L910/L$906,0)*L$938</f>
        <v>4.5953770231976542E-3</v>
      </c>
      <c r="M942" s="1">
        <f t="shared" si="1133"/>
        <v>2.5275883627726139E-3</v>
      </c>
      <c r="N942" s="1">
        <f t="shared" si="1133"/>
        <v>3.5933788819322758E-3</v>
      </c>
      <c r="O942" s="1">
        <f t="shared" si="1133"/>
        <v>1.6246106006154483E-3</v>
      </c>
      <c r="P942" s="1">
        <f t="shared" si="1129"/>
        <v>1.1408077897783176E-3</v>
      </c>
      <c r="Q942" s="1">
        <f t="shared" si="1129"/>
        <v>1.8915440879962414E-3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8.9296909235687049E-4</v>
      </c>
      <c r="J943" s="1">
        <f t="shared" si="1130"/>
        <v>1.9990060388635879E-3</v>
      </c>
      <c r="K943" s="1">
        <f t="shared" si="1130"/>
        <v>1.0945209396187084E-2</v>
      </c>
      <c r="L943" s="1">
        <f t="shared" ref="L943:O943" si="1134">IFERROR(L911/L$906,0)*L$938</f>
        <v>2.894024200394003E-2</v>
      </c>
      <c r="M943" s="1">
        <f t="shared" si="1134"/>
        <v>3.3789292637941178E-2</v>
      </c>
      <c r="N943" s="1">
        <f t="shared" si="1134"/>
        <v>2.4480825074406281E-2</v>
      </c>
      <c r="O943" s="1">
        <f t="shared" si="1134"/>
        <v>9.3277127206632688E-3</v>
      </c>
      <c r="P943" s="1">
        <f t="shared" si="1129"/>
        <v>4.4538452694435531E-3</v>
      </c>
      <c r="Q943" s="1">
        <f t="shared" si="1129"/>
        <v>1.3477157910077021E-2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5.5539056936344053</v>
      </c>
      <c r="G944" s="1">
        <f>[1]Services!C$52</f>
        <v>6.0159383777945745</v>
      </c>
      <c r="H944" s="1">
        <f>[1]Services!D$52</f>
        <v>6.0159385494551687</v>
      </c>
      <c r="I944" s="1">
        <f>[1]Services!E$52</f>
        <v>6.015938068208956</v>
      </c>
      <c r="J944" s="1">
        <f>[1]Services!F$52</f>
        <v>6.0159366136833956</v>
      </c>
      <c r="K944" s="1">
        <f>[1]Services!G$52</f>
        <v>6.0159404112803179</v>
      </c>
      <c r="L944" s="1">
        <f>[1]Services!H$52</f>
        <v>6.4651284676817227</v>
      </c>
      <c r="M944" s="1">
        <f>[1]Services!I$52</f>
        <v>6.4651495386972355</v>
      </c>
      <c r="N944" s="1">
        <f>[1]Services!J$52</f>
        <v>8.3250611275781807</v>
      </c>
      <c r="O944" s="1">
        <f>[1]Services!K$52</f>
        <v>8.3250659996595235</v>
      </c>
      <c r="P944" s="1">
        <f>[1]Services!L$52</f>
        <v>8.3250678912491072</v>
      </c>
      <c r="Q944" s="1">
        <f>[1]Services!M$52</f>
        <v>8.325077531369006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6.1735484310803361</v>
      </c>
      <c r="G945" s="1">
        <f t="shared" ref="G945:O945" si="1135">G946</f>
        <v>7.0036350892095225</v>
      </c>
      <c r="H945" s="1">
        <f t="shared" si="1135"/>
        <v>6.926226033293708</v>
      </c>
      <c r="I945" s="1">
        <f t="shared" si="1135"/>
        <v>5.6930534575153331</v>
      </c>
      <c r="J945" s="1">
        <f t="shared" si="1135"/>
        <v>5.987913737369416</v>
      </c>
      <c r="K945" s="1">
        <f t="shared" si="1135"/>
        <v>4.7050658867882991</v>
      </c>
      <c r="L945" s="1">
        <f t="shared" si="1135"/>
        <v>3.9952609641438754</v>
      </c>
      <c r="M945" s="1">
        <f t="shared" si="1135"/>
        <v>0.3866898928996037</v>
      </c>
      <c r="N945" s="1">
        <f t="shared" si="1135"/>
        <v>0.38516895997447953</v>
      </c>
      <c r="O945" s="1">
        <f t="shared" si="1135"/>
        <v>0.38358066293946724</v>
      </c>
      <c r="P945" s="1">
        <f>P946</f>
        <v>0.38368222772253957</v>
      </c>
      <c r="Q945" s="1">
        <f>Q946</f>
        <v>1.0373074432697598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6.1735484310803361</v>
      </c>
      <c r="G946" s="1">
        <f>[1]Services!C$53</f>
        <v>7.0036350892095225</v>
      </c>
      <c r="H946" s="1">
        <f>[1]Services!D$53</f>
        <v>6.926226033293708</v>
      </c>
      <c r="I946" s="1">
        <f>[1]Services!E$53</f>
        <v>5.6930534575153331</v>
      </c>
      <c r="J946" s="1">
        <f>[1]Services!F$53</f>
        <v>5.987913737369416</v>
      </c>
      <c r="K946" s="1">
        <f>[1]Services!G$53</f>
        <v>4.7050658867882991</v>
      </c>
      <c r="L946" s="1">
        <f>[1]Services!H$53</f>
        <v>3.9952609641438754</v>
      </c>
      <c r="M946" s="1">
        <f>[1]Services!I$53</f>
        <v>0.3866898928996037</v>
      </c>
      <c r="N946" s="1">
        <f>[1]Services!J$53</f>
        <v>0.38516895997447953</v>
      </c>
      <c r="O946" s="1">
        <f>[1]Services!K$53</f>
        <v>0.38358066293946724</v>
      </c>
      <c r="P946" s="1">
        <f>[1]Services!L$53</f>
        <v>0.38368222772253957</v>
      </c>
      <c r="Q946" s="1">
        <f>[1]Services!M$53</f>
        <v>1.0373074432697598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1.8770744248868299</v>
      </c>
      <c r="G947" s="1">
        <f t="shared" ref="G947:O947" si="1136">G948</f>
        <v>2.1600841243032258</v>
      </c>
      <c r="H947" s="1">
        <f t="shared" si="1136"/>
        <v>2.1233147264665342</v>
      </c>
      <c r="I947" s="1">
        <f t="shared" si="1136"/>
        <v>2.136062994424679</v>
      </c>
      <c r="J947" s="1">
        <f t="shared" si="1136"/>
        <v>2.2685519153422455</v>
      </c>
      <c r="K947" s="1">
        <f t="shared" si="1136"/>
        <v>2.4763296795289955</v>
      </c>
      <c r="L947" s="1">
        <f t="shared" si="1136"/>
        <v>2.4514531029895013</v>
      </c>
      <c r="M947" s="1">
        <f t="shared" si="1136"/>
        <v>2.2392005811097722</v>
      </c>
      <c r="N947" s="1">
        <f t="shared" si="1136"/>
        <v>2.2056147087505908</v>
      </c>
      <c r="O947" s="1">
        <f t="shared" si="1136"/>
        <v>2.2211191301814184</v>
      </c>
      <c r="P947" s="1">
        <f>P948</f>
        <v>2.2217363482675543</v>
      </c>
      <c r="Q947" s="1">
        <f>Q948</f>
        <v>2.222196846898862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1.8770744248868299</v>
      </c>
      <c r="G948" s="1">
        <f>[1]Services!C$54</f>
        <v>2.1600841243032258</v>
      </c>
      <c r="H948" s="1">
        <f>[1]Services!D$54</f>
        <v>2.1233147264665342</v>
      </c>
      <c r="I948" s="1">
        <f>[1]Services!E$54</f>
        <v>2.136062994424679</v>
      </c>
      <c r="J948" s="1">
        <f>[1]Services!F$54</f>
        <v>2.2685519153422455</v>
      </c>
      <c r="K948" s="1">
        <f>[1]Services!G$54</f>
        <v>2.4763296795289955</v>
      </c>
      <c r="L948" s="1">
        <f>[1]Services!H$54</f>
        <v>2.4514531029895013</v>
      </c>
      <c r="M948" s="1">
        <f>[1]Services!I$54</f>
        <v>2.2392005811097722</v>
      </c>
      <c r="N948" s="1">
        <f>[1]Services!J$54</f>
        <v>2.2056147087505908</v>
      </c>
      <c r="O948" s="1">
        <f>[1]Services!K$54</f>
        <v>2.2211191301814184</v>
      </c>
      <c r="P948" s="1">
        <f>[1]Services!L$54</f>
        <v>2.2217363482675543</v>
      </c>
      <c r="Q948" s="1">
        <f>[1]Services!M$54</f>
        <v>2.222196846898862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0.62699428458898399</v>
      </c>
      <c r="G949" s="1">
        <f t="shared" ref="G949:O949" si="1137">G950</f>
        <v>0.68733708003574046</v>
      </c>
      <c r="H949" s="1">
        <f t="shared" si="1137"/>
        <v>0.68722407473936042</v>
      </c>
      <c r="I949" s="1">
        <f t="shared" si="1137"/>
        <v>0.68847247376949894</v>
      </c>
      <c r="J949" s="1">
        <f t="shared" si="1137"/>
        <v>1.6214156977776035</v>
      </c>
      <c r="K949" s="1">
        <f t="shared" si="1137"/>
        <v>3.3923927521217485</v>
      </c>
      <c r="L949" s="1">
        <f t="shared" si="1137"/>
        <v>3.261729596286969</v>
      </c>
      <c r="M949" s="1">
        <f t="shared" si="1137"/>
        <v>3.4505349119806978</v>
      </c>
      <c r="N949" s="1">
        <f t="shared" si="1137"/>
        <v>3.4524765743635117</v>
      </c>
      <c r="O949" s="1">
        <f t="shared" si="1137"/>
        <v>3.4523551976329472</v>
      </c>
      <c r="P949" s="1">
        <f>P950</f>
        <v>3.4526298567094655</v>
      </c>
      <c r="Q949" s="1">
        <f>Q950</f>
        <v>3.314929009428575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0.62699428458898399</v>
      </c>
      <c r="G950" s="1">
        <f>[1]Services!C$55</f>
        <v>0.68733708003574046</v>
      </c>
      <c r="H950" s="1">
        <f>[1]Services!D$55</f>
        <v>0.68722407473936042</v>
      </c>
      <c r="I950" s="1">
        <f>[1]Services!E$55</f>
        <v>0.68847247376949894</v>
      </c>
      <c r="J950" s="1">
        <f>[1]Services!F$55</f>
        <v>1.6214156977776035</v>
      </c>
      <c r="K950" s="1">
        <f>[1]Services!G$55</f>
        <v>3.3923927521217485</v>
      </c>
      <c r="L950" s="1">
        <f>[1]Services!H$55</f>
        <v>3.261729596286969</v>
      </c>
      <c r="M950" s="1">
        <f>[1]Services!I$55</f>
        <v>3.4505349119806978</v>
      </c>
      <c r="N950" s="1">
        <f>[1]Services!J$55</f>
        <v>3.4524765743635117</v>
      </c>
      <c r="O950" s="1">
        <f>[1]Services!K$55</f>
        <v>3.4523551976329472</v>
      </c>
      <c r="P950" s="1">
        <f>[1]Services!L$55</f>
        <v>3.4526298567094655</v>
      </c>
      <c r="Q950" s="1">
        <f>[1]Services!M$55</f>
        <v>3.314929009428575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6.109278569078262E-4</v>
      </c>
      <c r="J951" s="1">
        <f t="shared" si="1138"/>
        <v>5.471486976717975E-2</v>
      </c>
      <c r="K951" s="1">
        <f t="shared" si="1138"/>
        <v>0.50222022615652651</v>
      </c>
      <c r="L951" s="1">
        <f t="shared" si="1138"/>
        <v>1.5266489878650427</v>
      </c>
      <c r="M951" s="1">
        <f t="shared" si="1138"/>
        <v>1.6185152150870827</v>
      </c>
      <c r="N951" s="1">
        <f t="shared" si="1138"/>
        <v>1.5942310924908003</v>
      </c>
      <c r="O951" s="1">
        <f t="shared" si="1138"/>
        <v>0.52974611697899499</v>
      </c>
      <c r="P951" s="1">
        <f>P952</f>
        <v>0.29691045135341748</v>
      </c>
      <c r="Q951" s="1">
        <f>Q952</f>
        <v>0.11482139276516516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6.109278569078262E-4</v>
      </c>
      <c r="J952" s="1">
        <f>[1]Services!F$57</f>
        <v>5.471486976717975E-2</v>
      </c>
      <c r="K952" s="1">
        <f>[1]Services!G$57</f>
        <v>0.50222022615652651</v>
      </c>
      <c r="L952" s="1">
        <f>[1]Services!H$57</f>
        <v>1.5266489878650427</v>
      </c>
      <c r="M952" s="1">
        <f>[1]Services!I$57</f>
        <v>1.6185152150870827</v>
      </c>
      <c r="N952" s="1">
        <f>[1]Services!J$57</f>
        <v>1.5942310924908003</v>
      </c>
      <c r="O952" s="1">
        <f>[1]Services!K$57</f>
        <v>0.52974611697899499</v>
      </c>
      <c r="P952" s="1">
        <f>[1]Services!L$57</f>
        <v>0.29691045135341748</v>
      </c>
      <c r="Q952" s="1">
        <f>[1]Services!M$57</f>
        <v>0.11482139276516516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6.9645299815398554</v>
      </c>
      <c r="H953" s="1">
        <f>[1]Services!D$58</f>
        <v>6.9637775953481977</v>
      </c>
      <c r="I953" s="1">
        <f>[1]Services!E$58</f>
        <v>12.403128706532939</v>
      </c>
      <c r="J953" s="1">
        <f>[1]Services!F$58</f>
        <v>12.40343542115145</v>
      </c>
      <c r="K953" s="1">
        <f>[1]Services!G$58</f>
        <v>12.403437358221945</v>
      </c>
      <c r="L953" s="1">
        <f>[1]Services!H$58</f>
        <v>14.227374646506995</v>
      </c>
      <c r="M953" s="1">
        <f>[1]Services!I$58</f>
        <v>21.071389207626989</v>
      </c>
      <c r="N953" s="1">
        <f>[1]Services!J$58</f>
        <v>21.070939840578166</v>
      </c>
      <c r="O953" s="1">
        <f>[1]Services!K$58</f>
        <v>21.07126927419904</v>
      </c>
      <c r="P953" s="1">
        <f>[1]Services!L$58</f>
        <v>21.070952359445879</v>
      </c>
      <c r="Q953" s="1">
        <f>[1]Services!M$58</f>
        <v>21.070684411320517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0.91249999999999953</v>
      </c>
      <c r="G955" s="4">
        <f t="shared" si="1141"/>
        <v>0.91500000000000092</v>
      </c>
      <c r="H955" s="4">
        <f t="shared" si="1141"/>
        <v>0.91874999999999962</v>
      </c>
      <c r="I955" s="4">
        <f t="shared" si="1141"/>
        <v>0.92499999999999949</v>
      </c>
      <c r="J955" s="4">
        <f t="shared" si="1141"/>
        <v>0.93125000000000036</v>
      </c>
      <c r="K955" s="4">
        <f t="shared" si="1141"/>
        <v>0.9375</v>
      </c>
      <c r="L955" s="4">
        <f t="shared" ref="L955:O955" si="1142">IFERROR(L928/L884,"-")</f>
        <v>0.94374999999999998</v>
      </c>
      <c r="M955" s="4">
        <f t="shared" si="1142"/>
        <v>0.9499999999999994</v>
      </c>
      <c r="N955" s="4">
        <f t="shared" si="1142"/>
        <v>0.95000000000000084</v>
      </c>
      <c r="O955" s="4">
        <f t="shared" si="1142"/>
        <v>0.95</v>
      </c>
      <c r="P955" s="4">
        <f t="shared" ref="P955:Q957" si="1143">IFERROR(P928/P884,"-")</f>
        <v>0.95000000000000018</v>
      </c>
      <c r="Q955" s="4">
        <f t="shared" si="1143"/>
        <v>0.95000000000000084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3.1999999999999984</v>
      </c>
      <c r="G956" s="4">
        <f t="shared" si="1141"/>
        <v>3.2399999999999975</v>
      </c>
      <c r="H956" s="4">
        <f t="shared" si="1141"/>
        <v>3.3000000000000012</v>
      </c>
      <c r="I956" s="4">
        <f t="shared" si="1141"/>
        <v>3.4000000000000052</v>
      </c>
      <c r="J956" s="4">
        <f t="shared" si="1141"/>
        <v>3.4999999999999969</v>
      </c>
      <c r="K956" s="4">
        <f t="shared" si="1141"/>
        <v>3.6000000000000019</v>
      </c>
      <c r="L956" s="4">
        <f t="shared" ref="L956:O956" si="1144">IFERROR(L929/L885,"-")</f>
        <v>3.6999999999999997</v>
      </c>
      <c r="M956" s="4">
        <f t="shared" si="1144"/>
        <v>3.7999999999999976</v>
      </c>
      <c r="N956" s="4">
        <f t="shared" si="1144"/>
        <v>3.8000000000000007</v>
      </c>
      <c r="O956" s="4">
        <f t="shared" si="1144"/>
        <v>3.8000000000000012</v>
      </c>
      <c r="P956" s="4">
        <f t="shared" si="1143"/>
        <v>3.8000000000000065</v>
      </c>
      <c r="Q956" s="4">
        <f t="shared" si="1143"/>
        <v>3.7999999999999963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1</v>
      </c>
      <c r="H957" s="4">
        <f t="shared" si="1141"/>
        <v>1.0000000000000002</v>
      </c>
      <c r="I957" s="4">
        <f t="shared" si="1141"/>
        <v>1.0000000000000002</v>
      </c>
      <c r="J957" s="4">
        <f t="shared" si="1141"/>
        <v>1.0000000000000002</v>
      </c>
      <c r="K957" s="4">
        <f t="shared" si="1141"/>
        <v>1</v>
      </c>
      <c r="L957" s="4">
        <f t="shared" ref="L957:O957" si="1145">IFERROR(L930/L886,"-")</f>
        <v>1</v>
      </c>
      <c r="M957" s="4">
        <f t="shared" si="1145"/>
        <v>1</v>
      </c>
      <c r="N957" s="4">
        <f t="shared" si="1145"/>
        <v>1</v>
      </c>
      <c r="O957" s="4">
        <f t="shared" si="1145"/>
        <v>1</v>
      </c>
      <c r="P957" s="4">
        <f t="shared" si="1143"/>
        <v>1</v>
      </c>
      <c r="Q957" s="4">
        <f t="shared" si="1143"/>
        <v>1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0.82107843137254855</v>
      </c>
      <c r="G958" s="4">
        <f t="shared" si="1146"/>
        <v>0.82270432925645487</v>
      </c>
      <c r="H958" s="4">
        <f t="shared" si="1146"/>
        <v>0.82514317608231513</v>
      </c>
      <c r="I958" s="4">
        <f t="shared" si="1146"/>
        <v>0.82920792079207883</v>
      </c>
      <c r="J958" s="4">
        <f t="shared" si="1146"/>
        <v>0.83335396039603959</v>
      </c>
      <c r="K958" s="4">
        <f t="shared" si="1146"/>
        <v>0.83750000000000069</v>
      </c>
      <c r="L958" s="4">
        <f t="shared" ref="L958:O958" si="1147">IFERROR(L932/L888,"-")</f>
        <v>0.83749999999999925</v>
      </c>
      <c r="M958" s="4">
        <f t="shared" si="1147"/>
        <v>0.83749999999999902</v>
      </c>
      <c r="N958" s="4">
        <f t="shared" si="1147"/>
        <v>0.83749999999999869</v>
      </c>
      <c r="O958" s="4">
        <f t="shared" si="1147"/>
        <v>0.83749999999999825</v>
      </c>
      <c r="P958" s="4">
        <f>IFERROR(P932/P888,"-")</f>
        <v>0.83749999999999958</v>
      </c>
      <c r="Q958" s="4">
        <f>IFERROR(Q932/Q888,"-")</f>
        <v>0.83749999999999925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0.94680851063829996</v>
      </c>
      <c r="G959" s="4">
        <f t="shared" si="1148"/>
        <v>0.94680851063829841</v>
      </c>
      <c r="H959" s="4">
        <f t="shared" si="1148"/>
        <v>0.94677852842913157</v>
      </c>
      <c r="I959" s="4">
        <f t="shared" si="1148"/>
        <v>0.94682059497622906</v>
      </c>
      <c r="J959" s="4">
        <f t="shared" si="1148"/>
        <v>0.94024713914248925</v>
      </c>
      <c r="K959" s="4">
        <f t="shared" si="1148"/>
        <v>0.9393434184112136</v>
      </c>
      <c r="L959" s="4">
        <f t="shared" ref="L959:O959" si="1149">IFERROR(L934/L895,"-")</f>
        <v>0.94383790413609825</v>
      </c>
      <c r="M959" s="4">
        <f t="shared" si="1149"/>
        <v>0.92143074820280202</v>
      </c>
      <c r="N959" s="4">
        <f t="shared" si="1149"/>
        <v>0.82533931549775763</v>
      </c>
      <c r="O959" s="4">
        <f t="shared" si="1149"/>
        <v>0.62249583009623788</v>
      </c>
      <c r="P959" s="4">
        <f t="shared" ref="P959:Q961" si="1150">IFERROR(P934/P895,"-")</f>
        <v>0.38636708559188598</v>
      </c>
      <c r="Q959" s="4">
        <f t="shared" si="1150"/>
        <v>0.18453722571996231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1.9800000000000013</v>
      </c>
      <c r="I960" s="4">
        <f t="shared" si="1148"/>
        <v>2.0399999999999991</v>
      </c>
      <c r="J960" s="4">
        <f t="shared" si="1148"/>
        <v>2.1</v>
      </c>
      <c r="K960" s="4">
        <f t="shared" si="1148"/>
        <v>2.1599999999999988</v>
      </c>
      <c r="L960" s="4">
        <f t="shared" ref="L960:O960" si="1151">IFERROR(L935/L896,"-")</f>
        <v>2.2199999999999993</v>
      </c>
      <c r="M960" s="4">
        <f t="shared" si="1151"/>
        <v>2.279999999999998</v>
      </c>
      <c r="N960" s="4">
        <f t="shared" si="1151"/>
        <v>2.280000000000002</v>
      </c>
      <c r="O960" s="4">
        <f t="shared" si="1151"/>
        <v>2.2799999999999998</v>
      </c>
      <c r="P960" s="4">
        <f t="shared" si="1150"/>
        <v>2.2799999999999989</v>
      </c>
      <c r="Q960" s="4">
        <f t="shared" si="1150"/>
        <v>2.2800000000000002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0.87219999999999953</v>
      </c>
      <c r="G961" s="4">
        <f t="shared" si="1148"/>
        <v>0.87220000000000009</v>
      </c>
      <c r="H961" s="4">
        <f t="shared" si="1148"/>
        <v>0.87219999999999964</v>
      </c>
      <c r="I961" s="4">
        <f t="shared" si="1148"/>
        <v>0.87220000000000009</v>
      </c>
      <c r="J961" s="4">
        <f t="shared" si="1148"/>
        <v>0.87220000000000086</v>
      </c>
      <c r="K961" s="4">
        <f t="shared" si="1148"/>
        <v>0.8722000000000002</v>
      </c>
      <c r="L961" s="4">
        <f t="shared" ref="L961:O961" si="1152">IFERROR(L936/L897,"-")</f>
        <v>0.87220000000000031</v>
      </c>
      <c r="M961" s="4">
        <f t="shared" si="1152"/>
        <v>0.8722000000000002</v>
      </c>
      <c r="N961" s="4">
        <f t="shared" si="1152"/>
        <v>0.87220000000000109</v>
      </c>
      <c r="O961" s="4">
        <f t="shared" si="1152"/>
        <v>0.87219999999999964</v>
      </c>
      <c r="P961" s="4">
        <f t="shared" si="1150"/>
        <v>0.87220000000000053</v>
      </c>
      <c r="Q961" s="4">
        <f t="shared" si="1150"/>
        <v>0.8721999999999992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0.98999999999999988</v>
      </c>
      <c r="G962" s="4">
        <f t="shared" si="1153"/>
        <v>0.99</v>
      </c>
      <c r="H962" s="4">
        <f t="shared" si="1153"/>
        <v>0.98999999999999988</v>
      </c>
      <c r="I962" s="4">
        <f t="shared" si="1153"/>
        <v>0.98999999999999988</v>
      </c>
      <c r="J962" s="4">
        <f t="shared" si="1153"/>
        <v>0.99</v>
      </c>
      <c r="K962" s="4">
        <f t="shared" si="1153"/>
        <v>0.99</v>
      </c>
      <c r="L962" s="4">
        <f t="shared" ref="L962:O962" si="1154">IFERROR(L939/L907,"-")</f>
        <v>0.9900000000000001</v>
      </c>
      <c r="M962" s="4">
        <f t="shared" si="1154"/>
        <v>0.98999999999999988</v>
      </c>
      <c r="N962" s="4">
        <f t="shared" si="1154"/>
        <v>0.98999999999999988</v>
      </c>
      <c r="O962" s="4">
        <f t="shared" si="1154"/>
        <v>0.9900000000000001</v>
      </c>
      <c r="P962" s="4">
        <f t="shared" ref="P962:Q967" si="1155">IFERROR(P939/P907,"-")</f>
        <v>0.99</v>
      </c>
      <c r="Q962" s="4">
        <f t="shared" si="1155"/>
        <v>0.99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0.98999999999999988</v>
      </c>
      <c r="G963" s="4">
        <f t="shared" si="1153"/>
        <v>0.99</v>
      </c>
      <c r="H963" s="4">
        <f t="shared" si="1153"/>
        <v>0.98999999999999988</v>
      </c>
      <c r="I963" s="4">
        <f t="shared" si="1153"/>
        <v>0.98999999999999988</v>
      </c>
      <c r="J963" s="4">
        <f t="shared" si="1153"/>
        <v>0.98999999999999988</v>
      </c>
      <c r="K963" s="4">
        <f t="shared" si="1153"/>
        <v>0.98999999999999988</v>
      </c>
      <c r="L963" s="4" t="str">
        <f t="shared" ref="L963:O963" si="1156">IFERROR(L940/L908,"-")</f>
        <v>-</v>
      </c>
      <c r="M963" s="4" t="str">
        <f t="shared" si="1156"/>
        <v>-</v>
      </c>
      <c r="N963" s="4">
        <f t="shared" si="1156"/>
        <v>0.98999999999999988</v>
      </c>
      <c r="O963" s="4">
        <f t="shared" si="1156"/>
        <v>0.9900000000000001</v>
      </c>
      <c r="P963" s="4">
        <f t="shared" si="1155"/>
        <v>0.98999999999999977</v>
      </c>
      <c r="Q963" s="4">
        <f t="shared" si="1155"/>
        <v>0.9900000000000001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 t="str">
        <f t="shared" si="1153"/>
        <v>-</v>
      </c>
      <c r="J964" s="4" t="str">
        <f t="shared" si="1153"/>
        <v>-</v>
      </c>
      <c r="K964" s="4" t="str">
        <f t="shared" si="1153"/>
        <v>-</v>
      </c>
      <c r="L964" s="4" t="str">
        <f t="shared" ref="L964:O964" si="1157">IFERROR(L941/L909,"-")</f>
        <v>-</v>
      </c>
      <c r="M964" s="4" t="str">
        <f t="shared" si="1157"/>
        <v>-</v>
      </c>
      <c r="N964" s="4">
        <f t="shared" si="1157"/>
        <v>0.99</v>
      </c>
      <c r="O964" s="4">
        <f t="shared" si="1157"/>
        <v>0.9900000000000001</v>
      </c>
      <c r="P964" s="4">
        <f t="shared" si="1155"/>
        <v>0.98999999999999988</v>
      </c>
      <c r="Q964" s="4">
        <f t="shared" si="1155"/>
        <v>0.99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</v>
      </c>
      <c r="J965" s="4">
        <f t="shared" si="1153"/>
        <v>0.98999999999999988</v>
      </c>
      <c r="K965" s="4">
        <f t="shared" si="1153"/>
        <v>0.98999999999999988</v>
      </c>
      <c r="L965" s="4">
        <f t="shared" ref="L965:O965" si="1158">IFERROR(L942/L910,"-")</f>
        <v>0.99</v>
      </c>
      <c r="M965" s="4">
        <f t="shared" si="1158"/>
        <v>0.9900000000000001</v>
      </c>
      <c r="N965" s="4">
        <f t="shared" si="1158"/>
        <v>0.99</v>
      </c>
      <c r="O965" s="4">
        <f t="shared" si="1158"/>
        <v>0.9900000000000001</v>
      </c>
      <c r="P965" s="4">
        <f t="shared" si="1155"/>
        <v>0.98999999999999988</v>
      </c>
      <c r="Q965" s="4">
        <f t="shared" si="1155"/>
        <v>0.9900000000000001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</v>
      </c>
      <c r="J966" s="4">
        <f t="shared" si="1153"/>
        <v>0.99</v>
      </c>
      <c r="K966" s="4">
        <f t="shared" si="1153"/>
        <v>0.98999999999999988</v>
      </c>
      <c r="L966" s="4">
        <f t="shared" ref="L966:O966" si="1159">IFERROR(L943/L911,"-")</f>
        <v>0.99</v>
      </c>
      <c r="M966" s="4">
        <f t="shared" si="1159"/>
        <v>0.99</v>
      </c>
      <c r="N966" s="4">
        <f t="shared" si="1159"/>
        <v>0.98999999999999988</v>
      </c>
      <c r="O966" s="4">
        <f t="shared" si="1159"/>
        <v>0.9900000000000001</v>
      </c>
      <c r="P966" s="4">
        <f t="shared" si="1155"/>
        <v>0.98999999999999988</v>
      </c>
      <c r="Q966" s="4">
        <f t="shared" si="1155"/>
        <v>0.98999999999999988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0.99000000000000055</v>
      </c>
      <c r="G967" s="4">
        <f t="shared" si="1153"/>
        <v>0.98999999999999966</v>
      </c>
      <c r="H967" s="4">
        <f t="shared" si="1153"/>
        <v>0.99000000000000055</v>
      </c>
      <c r="I967" s="4">
        <f t="shared" si="1153"/>
        <v>0.99000000000000121</v>
      </c>
      <c r="J967" s="4">
        <f t="shared" si="1153"/>
        <v>0.99</v>
      </c>
      <c r="K967" s="4">
        <f t="shared" si="1153"/>
        <v>0.99000000000000199</v>
      </c>
      <c r="L967" s="4">
        <f t="shared" ref="L967:O967" si="1160">IFERROR(L944/L912,"-")</f>
        <v>0.98999999999999788</v>
      </c>
      <c r="M967" s="4">
        <f t="shared" si="1160"/>
        <v>0.99</v>
      </c>
      <c r="N967" s="4">
        <f t="shared" si="1160"/>
        <v>0.98999999999999921</v>
      </c>
      <c r="O967" s="4">
        <f t="shared" si="1160"/>
        <v>0.99000000000000066</v>
      </c>
      <c r="P967" s="4">
        <f t="shared" si="1155"/>
        <v>0.98999999999999877</v>
      </c>
      <c r="Q967" s="4">
        <f t="shared" si="1155"/>
        <v>0.99000000000000044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0.72000000000000031</v>
      </c>
      <c r="G968" s="4">
        <f t="shared" si="1161"/>
        <v>0.71999999999999975</v>
      </c>
      <c r="H968" s="4">
        <f t="shared" si="1161"/>
        <v>0.71999999999999975</v>
      </c>
      <c r="I968" s="4">
        <f t="shared" si="1161"/>
        <v>0.72000000000000053</v>
      </c>
      <c r="J968" s="4">
        <f t="shared" si="1161"/>
        <v>0.72000000000000031</v>
      </c>
      <c r="K968" s="4">
        <f t="shared" si="1161"/>
        <v>0.71999999999999986</v>
      </c>
      <c r="L968" s="4">
        <f t="shared" ref="L968:O968" si="1162">IFERROR(L946/L913,"-")</f>
        <v>0.71999999999999931</v>
      </c>
      <c r="M968" s="4">
        <f t="shared" si="1162"/>
        <v>0.71999999999999964</v>
      </c>
      <c r="N968" s="4">
        <f t="shared" si="1162"/>
        <v>0.71999999999999964</v>
      </c>
      <c r="O968" s="4">
        <f t="shared" si="1162"/>
        <v>0.71999999999999975</v>
      </c>
      <c r="P968" s="4">
        <f>IFERROR(P946/P913,"-")</f>
        <v>0.71999999999999942</v>
      </c>
      <c r="Q968" s="4">
        <f>IFERROR(Q946/Q913,"-")</f>
        <v>0.71999999999999931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0.9</v>
      </c>
      <c r="G969" s="4">
        <f t="shared" si="1163"/>
        <v>0.90000000000000069</v>
      </c>
      <c r="H969" s="4">
        <f t="shared" si="1163"/>
        <v>0.90000000000000091</v>
      </c>
      <c r="I969" s="4">
        <f t="shared" si="1163"/>
        <v>0.89999999999999936</v>
      </c>
      <c r="J969" s="4">
        <f t="shared" si="1163"/>
        <v>0.89999999999999947</v>
      </c>
      <c r="K969" s="4">
        <f t="shared" si="1163"/>
        <v>0.8999999999999998</v>
      </c>
      <c r="L969" s="4">
        <f t="shared" ref="L969:O969" si="1164">IFERROR(L948/L916,"-")</f>
        <v>0.9000000000000008</v>
      </c>
      <c r="M969" s="4">
        <f t="shared" si="1164"/>
        <v>0.9000000000000008</v>
      </c>
      <c r="N969" s="4">
        <f t="shared" si="1164"/>
        <v>0.89999999999999925</v>
      </c>
      <c r="O969" s="4">
        <f t="shared" si="1164"/>
        <v>0.89999999999999825</v>
      </c>
      <c r="P969" s="4">
        <f>IFERROR(P948/P916,"-")</f>
        <v>0.89999999999999969</v>
      </c>
      <c r="Q969" s="4">
        <f>IFERROR(Q948/Q916,"-")</f>
        <v>0.90000000000000013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0.34355830556320616</v>
      </c>
      <c r="J971" s="4">
        <f t="shared" si="1167"/>
        <v>0.70669993741767512</v>
      </c>
      <c r="K971" s="4">
        <f t="shared" si="1167"/>
        <v>0.69967643008961433</v>
      </c>
      <c r="L971" s="4">
        <f t="shared" ref="L971:O971" si="1168">IFERROR(L952/L922,"-")</f>
        <v>0.71706254271610181</v>
      </c>
      <c r="M971" s="4">
        <f t="shared" si="1168"/>
        <v>0.84316829774957958</v>
      </c>
      <c r="N971" s="4">
        <f t="shared" si="1168"/>
        <v>0.86951908526967958</v>
      </c>
      <c r="O971" s="4">
        <f t="shared" si="1168"/>
        <v>0.85387864088473953</v>
      </c>
      <c r="P971" s="4">
        <f>IFERROR(P952/P922,"-")</f>
        <v>0.8313158521654781</v>
      </c>
      <c r="Q971" s="4">
        <f>IFERROR(Q952/Q922,"-")</f>
        <v>0.78290415604994446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217.2870060843253</v>
      </c>
      <c r="G972" s="3">
        <f>[1]Residential!C$26</f>
        <v>218.14219825178492</v>
      </c>
      <c r="H972" s="3">
        <f>[1]Residential!D$26</f>
        <v>218.60767999469118</v>
      </c>
      <c r="I972" s="3">
        <f>[1]Residential!E$26</f>
        <v>213.93408289069217</v>
      </c>
      <c r="J972" s="3">
        <f>[1]Residential!F$26</f>
        <v>208.35197202490502</v>
      </c>
      <c r="K972" s="3">
        <f>[1]Residential!G$26</f>
        <v>199.0559151844129</v>
      </c>
      <c r="L972" s="3">
        <f>[1]Residential!H$26</f>
        <v>194.92747541710224</v>
      </c>
      <c r="M972" s="3">
        <f>[1]Residential!I$26</f>
        <v>193.10188412441096</v>
      </c>
      <c r="N972" s="3">
        <f>[1]Residential!J$26</f>
        <v>189.85929139676085</v>
      </c>
      <c r="O972" s="3">
        <f>[1]Residential!K$26</f>
        <v>185.97048580689966</v>
      </c>
      <c r="P972" s="3">
        <f>[1]Residential!L$26</f>
        <v>186.35877138762478</v>
      </c>
      <c r="Q972" s="3">
        <f>[1]Residential!M$26</f>
        <v>176.23309408561761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69.470035070925263</v>
      </c>
      <c r="G973" s="1">
        <f>[1]Residential!C$15</f>
        <v>70.028376519954634</v>
      </c>
      <c r="H973" s="1">
        <f>[1]Residential!D$15</f>
        <v>71.057342801294737</v>
      </c>
      <c r="I973" s="1">
        <f>[1]Residential!E$15</f>
        <v>67.990264513137987</v>
      </c>
      <c r="J973" s="1">
        <f>[1]Residential!F$15</f>
        <v>67.740502892210571</v>
      </c>
      <c r="K973" s="1">
        <f>[1]Residential!G$15</f>
        <v>64.64481777322797</v>
      </c>
      <c r="L973" s="1">
        <f>[1]Residential!H$15</f>
        <v>66.601411637221389</v>
      </c>
      <c r="M973" s="1">
        <f>[1]Residential!I$15</f>
        <v>70.825921426228234</v>
      </c>
      <c r="N973" s="1">
        <f>[1]Residential!J$15</f>
        <v>77.903520749144889</v>
      </c>
      <c r="O973" s="1">
        <f>[1]Residential!K$15</f>
        <v>78.500976456708571</v>
      </c>
      <c r="P973" s="1">
        <f>[1]Residential!L$15</f>
        <v>78.610826952202189</v>
      </c>
      <c r="Q973" s="1">
        <f>[1]Residential!M$15</f>
        <v>74.737213883019336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15.333212576889281</v>
      </c>
      <c r="G974" s="1">
        <f t="shared" ref="G974:K974" si="1169">SUM(G975:G976)</f>
        <v>15.115729331470378</v>
      </c>
      <c r="H974" s="1">
        <f t="shared" si="1169"/>
        <v>15.971498428698325</v>
      </c>
      <c r="I974" s="1">
        <f t="shared" si="1169"/>
        <v>15.049511762080371</v>
      </c>
      <c r="J974" s="1">
        <f t="shared" si="1169"/>
        <v>16.036730112463133</v>
      </c>
      <c r="K974" s="1">
        <f t="shared" si="1169"/>
        <v>14.693137964280712</v>
      </c>
      <c r="L974" s="1">
        <f t="shared" ref="L974:O974" si="1170">SUM(L975:L976)</f>
        <v>16.467976709334948</v>
      </c>
      <c r="M974" s="1">
        <f t="shared" si="1170"/>
        <v>19.562106558675328</v>
      </c>
      <c r="N974" s="1">
        <f t="shared" si="1170"/>
        <v>23.589166989456309</v>
      </c>
      <c r="O974" s="1">
        <f t="shared" si="1170"/>
        <v>23.858101679697061</v>
      </c>
      <c r="P974" s="1">
        <f>SUM(P975:P976)</f>
        <v>23.701837752036987</v>
      </c>
      <c r="Q974" s="1">
        <f>SUM(Q975:Q976)</f>
        <v>21.261140049977591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9.3768557019537973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8.1377868923034615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8.546522291987408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5.38717141984585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3.0141216407910703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1.8765151935852697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1.2395392608946441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1.1381934171888992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3.8292220225832594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3.8082369518113999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3.6519553557516131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1.2112442237912375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5.9563568749354836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6.9779424391669167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7.4249761367109182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9.662340342234522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13.022608471672061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12.816622770695442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15.228437448440303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18.42391314148643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19.75994496687305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20.049864727885662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20.049882396285373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20.049895826186354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9.5599165401826465</v>
      </c>
      <c r="G977" s="1">
        <f t="shared" ref="G977:K977" si="1174">SUM(G978:G979)</f>
        <v>10.085308639974309</v>
      </c>
      <c r="H977" s="1">
        <f t="shared" si="1174"/>
        <v>10.452353325167749</v>
      </c>
      <c r="I977" s="1">
        <f t="shared" si="1174"/>
        <v>8.1024802447841306</v>
      </c>
      <c r="J977" s="1">
        <f t="shared" si="1174"/>
        <v>6.6736862625269566</v>
      </c>
      <c r="K977" s="1">
        <f t="shared" si="1174"/>
        <v>4.8998130272727298</v>
      </c>
      <c r="L977" s="1">
        <f t="shared" ref="L977:O977" si="1175">SUM(L978:L979)</f>
        <v>5.2599679772249823</v>
      </c>
      <c r="M977" s="1">
        <f t="shared" si="1175"/>
        <v>6.3317253700656151</v>
      </c>
      <c r="N977" s="1">
        <f t="shared" si="1175"/>
        <v>8.8385141665878724</v>
      </c>
      <c r="O977" s="1">
        <f t="shared" si="1175"/>
        <v>8.783353982111743</v>
      </c>
      <c r="P977" s="1">
        <f>SUM(P978:P979)</f>
        <v>8.6361930797719424</v>
      </c>
      <c r="Q977" s="1">
        <f>SUM(Q978:Q979)</f>
        <v>7.1870942941286735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8.4110164799916554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8.7988754222884396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8.7000047908814473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5.4773733161715592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2.7184354011751473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1.6819762318196638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1.1042184227267351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1.0077531293491457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3.3903983582553083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3.3718222215944462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3.2334541576587803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1.0725290303690969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1.1489000601909907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1.2864332176858693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1.752348534286301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2.6251069286125714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3.9552508613518094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3.2178367954530658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4.1557495544982475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5.3239722407164694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5.448115808332564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5.4115317605172963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5.402738922113163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6.1145652637595767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44.576905953853334</v>
      </c>
      <c r="G980" s="1">
        <f>[1]Residential!C$3-([1]Residential!C$10-[1]Residential!C$244)</f>
        <v>44.827338548509942</v>
      </c>
      <c r="H980" s="1">
        <f>[1]Residential!D$3-([1]Residential!D$10-[1]Residential!D$244)</f>
        <v>44.633491047428663</v>
      </c>
      <c r="I980" s="1">
        <f>[1]Residential!E$3-([1]Residential!E$10-[1]Residential!E$244)</f>
        <v>44.838272506273483</v>
      </c>
      <c r="J980" s="1">
        <f>[1]Residential!F$3-([1]Residential!F$10-[1]Residential!F$244)</f>
        <v>45.030086517220489</v>
      </c>
      <c r="K980" s="1">
        <f>[1]Residential!G$3-([1]Residential!G$10-[1]Residential!G$244)</f>
        <v>45.051866781674526</v>
      </c>
      <c r="L980" s="1">
        <f>[1]Residential!H$3-([1]Residential!H$10-[1]Residential!H$244)</f>
        <v>44.873466950661452</v>
      </c>
      <c r="M980" s="1">
        <f>[1]Residential!I$3-([1]Residential!I$10-[1]Residential!I$244)</f>
        <v>44.932089497487297</v>
      </c>
      <c r="N980" s="1">
        <f>[1]Residential!J$3-([1]Residential!J$10-[1]Residential!J$244)</f>
        <v>45.475839593100716</v>
      </c>
      <c r="O980" s="1">
        <f>[1]Residential!K$3-([1]Residential!K$10-[1]Residential!K$244)</f>
        <v>45.859520794899758</v>
      </c>
      <c r="P980" s="1">
        <f>[1]Residential!L$3-([1]Residential!L$10-[1]Residential!L$244)</f>
        <v>46.272796120393267</v>
      </c>
      <c r="Q980" s="1">
        <f>[1]Residential!M$3-([1]Residential!M$10-[1]Residential!M$244)</f>
        <v>46.288979538913068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60.231860529521043</v>
      </c>
      <c r="G981" s="1">
        <f>SUM([1]Residential!C$16:C$17)</f>
        <v>51.320011409514962</v>
      </c>
      <c r="H981" s="1">
        <f>SUM([1]Residential!D$16:D$17)</f>
        <v>50.119799400489384</v>
      </c>
      <c r="I981" s="1">
        <f>SUM([1]Residential!E$16:E$17)</f>
        <v>41.428139638599475</v>
      </c>
      <c r="J981" s="1">
        <f>SUM([1]Residential!F$16:F$17)</f>
        <v>20.965108654266409</v>
      </c>
      <c r="K981" s="1">
        <f>SUM([1]Residential!G$16:G$17)</f>
        <v>10.382561900700832</v>
      </c>
      <c r="L981" s="1">
        <f>SUM([1]Residential!H$16:H$17)</f>
        <v>6.4035053027766571</v>
      </c>
      <c r="M981" s="1">
        <f>SUM([1]Residential!I$16:I$17)</f>
        <v>6.4029768351687286</v>
      </c>
      <c r="N981" s="1">
        <f>SUM([1]Residential!J$16:J$17)</f>
        <v>5.8326612806130766</v>
      </c>
      <c r="O981" s="1">
        <f>SUM([1]Residential!K$16:K$17)</f>
        <v>3.3713671676579322</v>
      </c>
      <c r="P981" s="1">
        <f>SUM([1]Residential!L$16:L$17)</f>
        <v>3.3712349075163064</v>
      </c>
      <c r="Q981" s="1">
        <f>SUM([1]Residential!M$16:M$17)</f>
        <v>0.66920364281167632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60.231860529521043</v>
      </c>
      <c r="G982" s="1">
        <f>[1]Residential!C$16</f>
        <v>51.320011409514962</v>
      </c>
      <c r="H982" s="1">
        <f>[1]Residential!D$16</f>
        <v>50.119745566922731</v>
      </c>
      <c r="I982" s="1">
        <f>[1]Residential!E$16</f>
        <v>41.427801169711337</v>
      </c>
      <c r="J982" s="1">
        <f>[1]Residential!F$16</f>
        <v>20.964591150097441</v>
      </c>
      <c r="K982" s="1">
        <f>[1]Residential!G$16</f>
        <v>10.382382060056766</v>
      </c>
      <c r="L982" s="1">
        <f>[1]Residential!H$16</f>
        <v>6.4026459301687355</v>
      </c>
      <c r="M982" s="1">
        <f>[1]Residential!I$16</f>
        <v>4.9437561939946172E-6</v>
      </c>
      <c r="N982" s="1">
        <f>[1]Residential!J$16</f>
        <v>2.2372722766761681E-4</v>
      </c>
      <c r="O982" s="1">
        <f>[1]Residential!K$16</f>
        <v>3.5743237574592621E-4</v>
      </c>
      <c r="P982" s="1">
        <f>[1]Residential!L$16</f>
        <v>2.4691456128100029E-4</v>
      </c>
      <c r="Q982" s="1">
        <f>[1]Residential!M$16</f>
        <v>4.5492160957994599E-4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5.3833566650489597E-5</v>
      </c>
      <c r="I983" s="1">
        <f>[1]Residential!E$17</f>
        <v>3.3846888813742702E-4</v>
      </c>
      <c r="J983" s="1">
        <f>[1]Residential!F$17</f>
        <v>5.1750416896817128E-4</v>
      </c>
      <c r="K983" s="1">
        <f>[1]Residential!G$17</f>
        <v>1.7984064406635858E-4</v>
      </c>
      <c r="L983" s="1">
        <f>[1]Residential!H$17</f>
        <v>8.5937260792129356E-4</v>
      </c>
      <c r="M983" s="1">
        <f>[1]Residential!I$17</f>
        <v>6.4029718914125349</v>
      </c>
      <c r="N983" s="1">
        <f>[1]Residential!J$17</f>
        <v>5.8324375533854091</v>
      </c>
      <c r="O983" s="1">
        <f>[1]Residential!K$17</f>
        <v>3.3710097352821862</v>
      </c>
      <c r="P983" s="1">
        <f>[1]Residential!L$17</f>
        <v>3.3709879929550253</v>
      </c>
      <c r="Q983" s="1">
        <f>[1]Residential!M$17</f>
        <v>0.66874872120209639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50.371433967370521</v>
      </c>
      <c r="G984" s="1">
        <f t="shared" ref="G984:K984" si="1178">SUM(G986,G988)</f>
        <v>42.930857582349851</v>
      </c>
      <c r="H984" s="1">
        <f t="shared" si="1178"/>
        <v>44.803400857314699</v>
      </c>
      <c r="I984" s="1">
        <f t="shared" si="1178"/>
        <v>40.034038700011862</v>
      </c>
      <c r="J984" s="1">
        <f t="shared" si="1178"/>
        <v>20.488891289425048</v>
      </c>
      <c r="K984" s="1">
        <f t="shared" si="1178"/>
        <v>10.381112448757495</v>
      </c>
      <c r="L984" s="1">
        <f t="shared" ref="L984:O984" si="1179">SUM(L986,L988)</f>
        <v>6.402387012045506</v>
      </c>
      <c r="M984" s="1">
        <f t="shared" si="1179"/>
        <v>6.4023831659903792</v>
      </c>
      <c r="N984" s="1">
        <f t="shared" si="1179"/>
        <v>5.8322222008415725</v>
      </c>
      <c r="O984" s="1">
        <f t="shared" si="1179"/>
        <v>3.370694805554904</v>
      </c>
      <c r="P984" s="1">
        <f>SUM(P986,P988)</f>
        <v>3.3706653464294778</v>
      </c>
      <c r="Q984" s="1">
        <f>SUM(Q986,Q988)</f>
        <v>0.66790584358942351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50.371433967370521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42.930857582349851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44.803400857314699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40.034038700011862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20.488891289425048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10.381112448757495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6.402387012045506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6.4023831659903792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5.8322222008415725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3.370694805554904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3.3706653464294778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0.66790584358942351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50.371433967370521</v>
      </c>
      <c r="G986" s="1">
        <f t="shared" ref="G986:O986" si="1180">G987</f>
        <v>42.930857582349851</v>
      </c>
      <c r="H986" s="1">
        <f t="shared" si="1180"/>
        <v>44.803352734080065</v>
      </c>
      <c r="I986" s="1">
        <f t="shared" si="1180"/>
        <v>40.033711620961618</v>
      </c>
      <c r="J986" s="1">
        <f t="shared" si="1180"/>
        <v>20.488385540237928</v>
      </c>
      <c r="K986" s="1">
        <f t="shared" si="1180"/>
        <v>10.380932633219984</v>
      </c>
      <c r="L986" s="1">
        <f t="shared" si="1180"/>
        <v>6.4015277895160763</v>
      </c>
      <c r="M986" s="1">
        <f t="shared" si="1180"/>
        <v>4.9432978203735338E-6</v>
      </c>
      <c r="N986" s="1">
        <f t="shared" si="1180"/>
        <v>2.2371038559582874E-4</v>
      </c>
      <c r="O986" s="1">
        <f t="shared" si="1180"/>
        <v>3.5736109191005324E-4</v>
      </c>
      <c r="P986" s="1">
        <f>P987</f>
        <v>2.4687284572876646E-4</v>
      </c>
      <c r="Q986" s="1">
        <f>Q987</f>
        <v>4.540393715385954E-4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50.371433967370521</v>
      </c>
      <c r="G987" s="1">
        <f t="shared" ref="G987:K987" si="1181">G985*IFERROR(G982/G981,0)</f>
        <v>42.930857582349851</v>
      </c>
      <c r="H987" s="1">
        <f t="shared" si="1181"/>
        <v>44.803352734080065</v>
      </c>
      <c r="I987" s="1">
        <f t="shared" si="1181"/>
        <v>40.033711620961618</v>
      </c>
      <c r="J987" s="1">
        <f t="shared" si="1181"/>
        <v>20.488385540237928</v>
      </c>
      <c r="K987" s="1">
        <f t="shared" si="1181"/>
        <v>10.380932633219984</v>
      </c>
      <c r="L987" s="1">
        <f t="shared" ref="L987:O987" si="1182">L985*IFERROR(L982/L981,0)</f>
        <v>6.4015277895160763</v>
      </c>
      <c r="M987" s="1">
        <f t="shared" si="1182"/>
        <v>4.9432978203735338E-6</v>
      </c>
      <c r="N987" s="1">
        <f t="shared" si="1182"/>
        <v>2.2371038559582874E-4</v>
      </c>
      <c r="O987" s="1">
        <f t="shared" si="1182"/>
        <v>3.5736109191005324E-4</v>
      </c>
      <c r="P987" s="1">
        <f>P985*IFERROR(P982/P981,0)</f>
        <v>2.4687284572876646E-4</v>
      </c>
      <c r="Q987" s="1">
        <f>Q985*IFERROR(Q982/Q981,0)</f>
        <v>4.540393715385954E-4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4.8123234634545042E-5</v>
      </c>
      <c r="I988" s="1">
        <f t="shared" si="1183"/>
        <v>3.2707905024409456E-4</v>
      </c>
      <c r="J988" s="1">
        <f t="shared" si="1183"/>
        <v>5.0574918711987493E-4</v>
      </c>
      <c r="K988" s="1">
        <f t="shared" si="1183"/>
        <v>1.7981553751056367E-4</v>
      </c>
      <c r="L988" s="1">
        <f t="shared" si="1183"/>
        <v>8.5922252942971511E-4</v>
      </c>
      <c r="M988" s="1">
        <f t="shared" si="1183"/>
        <v>6.4023782226925592</v>
      </c>
      <c r="N988" s="1">
        <f t="shared" si="1183"/>
        <v>5.8319984904559767</v>
      </c>
      <c r="O988" s="1">
        <f t="shared" si="1183"/>
        <v>3.3703374444629941</v>
      </c>
      <c r="P988" s="1">
        <f>P989</f>
        <v>3.370418473583749</v>
      </c>
      <c r="Q988" s="1">
        <f>Q989</f>
        <v>0.66745180421788486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4.8123234634545042E-5</v>
      </c>
      <c r="I989" s="1">
        <f t="shared" si="1184"/>
        <v>3.2707905024409456E-4</v>
      </c>
      <c r="J989" s="1">
        <f t="shared" si="1184"/>
        <v>5.0574918711987493E-4</v>
      </c>
      <c r="K989" s="1">
        <f t="shared" si="1184"/>
        <v>1.7981553751056367E-4</v>
      </c>
      <c r="L989" s="1">
        <f t="shared" ref="L989:O989" si="1185">L985-L987</f>
        <v>8.5922252942971511E-4</v>
      </c>
      <c r="M989" s="1">
        <f t="shared" si="1185"/>
        <v>6.4023782226925592</v>
      </c>
      <c r="N989" s="1">
        <f t="shared" si="1185"/>
        <v>5.8319984904559767</v>
      </c>
      <c r="O989" s="1">
        <f t="shared" si="1185"/>
        <v>3.3703374444629941</v>
      </c>
      <c r="P989" s="1">
        <f>P985-P987</f>
        <v>3.370418473583749</v>
      </c>
      <c r="Q989" s="1">
        <f>Q985-Q987</f>
        <v>0.66745180421788486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9.8604265621505149</v>
      </c>
      <c r="G990" s="1">
        <f t="shared" ref="G990:O990" si="1186">G991</f>
        <v>8.3891538271651083</v>
      </c>
      <c r="H990" s="1">
        <f t="shared" si="1186"/>
        <v>5.3163985431746825</v>
      </c>
      <c r="I990" s="1">
        <f t="shared" si="1186"/>
        <v>1.3941009385876184</v>
      </c>
      <c r="J990" s="1">
        <f t="shared" si="1186"/>
        <v>0.47621736484135929</v>
      </c>
      <c r="K990" s="1">
        <f t="shared" si="1186"/>
        <v>1.4494519433374241E-3</v>
      </c>
      <c r="L990" s="1">
        <f t="shared" si="1186"/>
        <v>1.1182907311503647E-3</v>
      </c>
      <c r="M990" s="1">
        <f t="shared" si="1186"/>
        <v>5.9366917834801605E-4</v>
      </c>
      <c r="N990" s="1">
        <f t="shared" si="1186"/>
        <v>4.3907977150353075E-4</v>
      </c>
      <c r="O990" s="1">
        <f t="shared" si="1186"/>
        <v>6.7236210302841699E-4</v>
      </c>
      <c r="P990" s="1">
        <f>P991</f>
        <v>5.695610868279564E-4</v>
      </c>
      <c r="Q990" s="1">
        <f>Q991</f>
        <v>1.2977992222528605E-3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9.8604265621505149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8.3891538271651083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5.3163985431746825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1.3941009385876184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0.47621736484135929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1.4494519433374241E-3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1.1182907311503647E-3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5.9366917834801605E-4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4.3907977150353075E-4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6.7236210302841699E-4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5.695610868279564E-4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1.2977992222528605E-3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9.8604265621505149</v>
      </c>
      <c r="G992" s="1">
        <f t="shared" ref="G992:K992" si="1187">IFERROR(G982/G981,0)*G991</f>
        <v>8.3891538271651083</v>
      </c>
      <c r="H992" s="1">
        <f t="shared" si="1187"/>
        <v>5.3163928328426628</v>
      </c>
      <c r="I992" s="1">
        <f t="shared" si="1187"/>
        <v>1.3940895487497269</v>
      </c>
      <c r="J992" s="1">
        <f t="shared" si="1187"/>
        <v>0.47620560985951282</v>
      </c>
      <c r="K992" s="1">
        <f t="shared" si="1187"/>
        <v>1.4494268367814963E-3</v>
      </c>
      <c r="L992" s="1">
        <f t="shared" ref="L992:O992" si="1188">IFERROR(L982/L981,0)*L991</f>
        <v>1.1181406526579449E-3</v>
      </c>
      <c r="M992" s="1">
        <f t="shared" si="1188"/>
        <v>4.5837362108219444E-10</v>
      </c>
      <c r="N992" s="1">
        <f t="shared" si="1188"/>
        <v>1.6842071788041515E-8</v>
      </c>
      <c r="O992" s="1">
        <f t="shared" si="1188"/>
        <v>7.1283835873007532E-8</v>
      </c>
      <c r="P992" s="1">
        <f>IFERROR(P982/P981,0)*P991</f>
        <v>4.1715552233784624E-8</v>
      </c>
      <c r="Q992" s="1">
        <f>IFERROR(Q982/Q981,0)*Q991</f>
        <v>8.8223804135062021E-7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5.7103320196816298E-6</v>
      </c>
      <c r="I993" s="1">
        <f t="shared" si="1189"/>
        <v>1.1389837891506716E-5</v>
      </c>
      <c r="J993" s="1">
        <f t="shared" si="1189"/>
        <v>1.1754981846467949E-5</v>
      </c>
      <c r="K993" s="1">
        <f t="shared" si="1189"/>
        <v>2.5106555927778204E-8</v>
      </c>
      <c r="L993" s="1">
        <f t="shared" ref="L993:O993" si="1190">L991-L992</f>
        <v>1.5007849241978864E-7</v>
      </c>
      <c r="M993" s="1">
        <f t="shared" si="1190"/>
        <v>5.9366871997439498E-4</v>
      </c>
      <c r="N993" s="1">
        <f t="shared" si="1190"/>
        <v>4.3906292943174272E-4</v>
      </c>
      <c r="O993" s="1">
        <f t="shared" si="1190"/>
        <v>6.7229081919254396E-4</v>
      </c>
      <c r="P993" s="1">
        <f>P991-P992</f>
        <v>5.6951937127572262E-4</v>
      </c>
      <c r="Q993" s="1">
        <f>Q991-Q992</f>
        <v>1.29691698421151E-3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47.001937430102473</v>
      </c>
      <c r="G994" s="1">
        <f t="shared" ref="G994:K994" si="1191">SUM(G995:G996)</f>
        <v>48.171098097396154</v>
      </c>
      <c r="H994" s="1">
        <f t="shared" si="1191"/>
        <v>48.092924202557981</v>
      </c>
      <c r="I994" s="1">
        <f t="shared" si="1191"/>
        <v>52.415600428919333</v>
      </c>
      <c r="J994" s="1">
        <f t="shared" si="1191"/>
        <v>51.470717065027159</v>
      </c>
      <c r="K994" s="1">
        <f t="shared" si="1191"/>
        <v>51.46848046473005</v>
      </c>
      <c r="L994" s="1">
        <f t="shared" ref="L994:O994" si="1192">SUM(L995:L996)</f>
        <v>40.801066799486527</v>
      </c>
      <c r="M994" s="1">
        <f t="shared" si="1192"/>
        <v>19.392069882030608</v>
      </c>
      <c r="N994" s="1">
        <f t="shared" si="1192"/>
        <v>9.6455398357795623</v>
      </c>
      <c r="O994" s="1">
        <f t="shared" si="1192"/>
        <v>7.6945745021346559</v>
      </c>
      <c r="P994" s="1">
        <f>SUM(P995:P996)</f>
        <v>7.7150629685202219</v>
      </c>
      <c r="Q994" s="1">
        <f>SUM(Q995:Q996)</f>
        <v>6.2786944945980085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46.691756712336584</v>
      </c>
      <c r="G995" s="1">
        <f>[1]Residential!C$18</f>
        <v>48.17005635542499</v>
      </c>
      <c r="H995" s="1">
        <f>[1]Residential!D$18</f>
        <v>48.091889031048446</v>
      </c>
      <c r="I995" s="1">
        <f>[1]Residential!E$18</f>
        <v>52.414563004878843</v>
      </c>
      <c r="J995" s="1">
        <f>[1]Residential!F$18</f>
        <v>51.469678546349229</v>
      </c>
      <c r="K995" s="1">
        <f>[1]Residential!G$18</f>
        <v>51.376513677164624</v>
      </c>
      <c r="L995" s="1">
        <f>[1]Residential!H$18</f>
        <v>40.710384663512798</v>
      </c>
      <c r="M995" s="1">
        <f>[1]Residential!I$18</f>
        <v>19.144355566057261</v>
      </c>
      <c r="N995" s="1">
        <f>[1]Residential!J$18</f>
        <v>5.5676130288465018</v>
      </c>
      <c r="O995" s="1">
        <f>[1]Residential!K$18</f>
        <v>3.6350880681014779</v>
      </c>
      <c r="P995" s="1">
        <f>[1]Residential!L$18</f>
        <v>3.6431456187737772</v>
      </c>
      <c r="Q995" s="1">
        <f>[1]Residential!M$18</f>
        <v>2.3826346560897171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0.31018071776588874</v>
      </c>
      <c r="G996" s="1">
        <f>[1]Residential!C$19</f>
        <v>1.0417419711659388E-3</v>
      </c>
      <c r="H996" s="1">
        <f>[1]Residential!D$19</f>
        <v>1.0351715095318933E-3</v>
      </c>
      <c r="I996" s="1">
        <f>[1]Residential!E$19</f>
        <v>1.0374240404905581E-3</v>
      </c>
      <c r="J996" s="1">
        <f>[1]Residential!F$19</f>
        <v>1.0385186779286292E-3</v>
      </c>
      <c r="K996" s="1">
        <f>[1]Residential!G$19</f>
        <v>9.1966787565427061E-2</v>
      </c>
      <c r="L996" s="1">
        <f>[1]Residential!H$19</f>
        <v>9.0682135973731842E-2</v>
      </c>
      <c r="M996" s="1">
        <f>[1]Residential!I$19</f>
        <v>0.24771431597334809</v>
      </c>
      <c r="N996" s="1">
        <f>[1]Residential!J$19</f>
        <v>4.0779268069330614</v>
      </c>
      <c r="O996" s="1">
        <f>[1]Residential!K$19</f>
        <v>4.059486434033178</v>
      </c>
      <c r="P996" s="1">
        <f>[1]Residential!L$19</f>
        <v>4.0719173497464451</v>
      </c>
      <c r="Q996" s="1">
        <f>[1]Residential!M$19</f>
        <v>3.896059838508291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38.494661694942714</v>
      </c>
      <c r="G997" s="1">
        <f t="shared" ref="G997:K997" si="1195">SUM(G998:G999)</f>
        <v>41.421775327554997</v>
      </c>
      <c r="H997" s="1">
        <f t="shared" si="1195"/>
        <v>39.69665540104549</v>
      </c>
      <c r="I997" s="1">
        <f t="shared" si="1195"/>
        <v>39.696794478719205</v>
      </c>
      <c r="J997" s="1">
        <f t="shared" si="1195"/>
        <v>41.038569878350657</v>
      </c>
      <c r="K997" s="1">
        <f t="shared" si="1195"/>
        <v>39.331573870558969</v>
      </c>
      <c r="L997" s="1">
        <f t="shared" ref="L997:O997" si="1196">SUM(L998:L999)</f>
        <v>32.901816494222629</v>
      </c>
      <c r="M997" s="1">
        <f t="shared" si="1196"/>
        <v>17.022917291954151</v>
      </c>
      <c r="N997" s="1">
        <f t="shared" si="1196"/>
        <v>8.3500073131349293</v>
      </c>
      <c r="O997" s="1">
        <f t="shared" si="1196"/>
        <v>6.6518809224069049</v>
      </c>
      <c r="P997" s="1">
        <f>SUM(P998:P999)</f>
        <v>6.6518186285287459</v>
      </c>
      <c r="Q997" s="1">
        <f>SUM(Q998:Q999)</f>
        <v>5.3566036240258175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38.494661694942714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41.421775327554997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39.691345606295883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39.691286110334218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37.611553752300793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33.816084001652086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27.541664495639246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13.168257933999277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6.3934547461402325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4.8764748418611941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4.8764565012440988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3.5812037499661398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5.3097947496073749E-3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5.5083683849841587E-3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3.4270161260498648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5.515489868906883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5.3601519985833814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3.8546593579548727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1.9565525669946968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1.7754060805457106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1.7753621272846474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1.7753998740596779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38.240623192541634</v>
      </c>
      <c r="G1000" s="1">
        <f t="shared" ref="G1000:K1000" si="1197">SUM(G1001:G1002)</f>
        <v>41.420879545569882</v>
      </c>
      <c r="H1000" s="1">
        <f t="shared" si="1197"/>
        <v>39.695800954214143</v>
      </c>
      <c r="I1000" s="1">
        <f t="shared" si="1197"/>
        <v>39.696008788798913</v>
      </c>
      <c r="J1000" s="1">
        <f t="shared" si="1197"/>
        <v>41.037741847894424</v>
      </c>
      <c r="K1000" s="1">
        <f t="shared" si="1197"/>
        <v>39.261293993125122</v>
      </c>
      <c r="L1000" s="1">
        <f t="shared" ref="L1000:O1000" si="1198">SUM(L1001:L1002)</f>
        <v>32.828690783765722</v>
      </c>
      <c r="M1000" s="1">
        <f t="shared" si="1198"/>
        <v>16.805466533035691</v>
      </c>
      <c r="N1000" s="1">
        <f t="shared" si="1198"/>
        <v>4.8198037952342618</v>
      </c>
      <c r="O1000" s="1">
        <f t="shared" si="1198"/>
        <v>3.1424964388563716</v>
      </c>
      <c r="P1000" s="1">
        <f>SUM(P1001:P1002)</f>
        <v>3.1410688405632516</v>
      </c>
      <c r="Q1000" s="1">
        <f>SUM(Q1001:Q1002)</f>
        <v>2.0327202485358109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38.240623192541634</v>
      </c>
      <c r="G1001" s="1">
        <f t="shared" ref="G1001:K1001" si="1199">G998-G1004</f>
        <v>41.420879545569882</v>
      </c>
      <c r="H1001" s="1">
        <f t="shared" si="1199"/>
        <v>39.690491273754702</v>
      </c>
      <c r="I1001" s="1">
        <f t="shared" si="1199"/>
        <v>39.690500529437081</v>
      </c>
      <c r="J1001" s="1">
        <f t="shared" si="1199"/>
        <v>37.610794868350752</v>
      </c>
      <c r="K1001" s="1">
        <f t="shared" si="1199"/>
        <v>33.755659513002072</v>
      </c>
      <c r="L1001" s="1">
        <f t="shared" ref="L1001:O1001" si="1200">L998-L1004</f>
        <v>27.480451954873818</v>
      </c>
      <c r="M1001" s="1">
        <f t="shared" si="1200"/>
        <v>13.000046596760651</v>
      </c>
      <c r="N1001" s="1">
        <f t="shared" si="1200"/>
        <v>3.6904395762182789</v>
      </c>
      <c r="O1001" s="1">
        <f t="shared" si="1200"/>
        <v>2.3037551338451459</v>
      </c>
      <c r="P1001" s="1">
        <f>P998-P1004</f>
        <v>2.3027214696934424</v>
      </c>
      <c r="Q1001" s="1">
        <f>Q998-Q1004</f>
        <v>1.3589927289071078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5.3096804594422956E-3</v>
      </c>
      <c r="I1002" s="1">
        <f t="shared" si="1201"/>
        <v>5.5082593618357122E-3</v>
      </c>
      <c r="J1002" s="1">
        <f t="shared" si="1201"/>
        <v>3.4269469795436684</v>
      </c>
      <c r="K1002" s="1">
        <f t="shared" si="1201"/>
        <v>5.5056344801230503</v>
      </c>
      <c r="L1002" s="1">
        <f t="shared" ref="L1002:O1002" si="1202">L999-L1005</f>
        <v>5.3482388288919083</v>
      </c>
      <c r="M1002" s="1">
        <f t="shared" si="1202"/>
        <v>3.8054199362750416</v>
      </c>
      <c r="N1002" s="1">
        <f t="shared" si="1202"/>
        <v>1.1293642190159832</v>
      </c>
      <c r="O1002" s="1">
        <f t="shared" si="1202"/>
        <v>0.83874130501122579</v>
      </c>
      <c r="P1002" s="1">
        <f>P999-P1005</f>
        <v>0.83834737086980948</v>
      </c>
      <c r="Q1002" s="1">
        <f>Q999-Q1005</f>
        <v>0.67372751962870292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0.25403850240107778</v>
      </c>
      <c r="G1003" s="1">
        <f t="shared" ref="G1003:K1003" si="1203">SUM(G1004:G1005)</f>
        <v>8.9578198511634658E-4</v>
      </c>
      <c r="H1003" s="1">
        <f t="shared" si="1203"/>
        <v>8.5444683134243665E-4</v>
      </c>
      <c r="I1003" s="1">
        <f t="shared" si="1203"/>
        <v>7.8568992028400992E-4</v>
      </c>
      <c r="J1003" s="1">
        <f t="shared" si="1203"/>
        <v>8.2803045623595884E-4</v>
      </c>
      <c r="K1003" s="1">
        <f t="shared" si="1203"/>
        <v>7.0279877433847421E-2</v>
      </c>
      <c r="L1003" s="1">
        <f t="shared" ref="L1003:O1003" si="1204">SUM(L1004:L1005)</f>
        <v>7.3125710456899556E-2</v>
      </c>
      <c r="M1003" s="1">
        <f t="shared" si="1204"/>
        <v>0.21745075891845661</v>
      </c>
      <c r="N1003" s="1">
        <f t="shared" si="1204"/>
        <v>3.5302035179006674</v>
      </c>
      <c r="O1003" s="1">
        <f t="shared" si="1204"/>
        <v>3.5093844835505328</v>
      </c>
      <c r="P1003" s="1">
        <f>SUM(P1004:P1005)</f>
        <v>3.5107497879654943</v>
      </c>
      <c r="Q1003" s="1">
        <f>SUM(Q1004:Q1005)</f>
        <v>3.323883375490007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0.25403850240107778</v>
      </c>
      <c r="G1004" s="1">
        <f t="shared" ref="G1004:K1004" si="1205">G998*IFERROR(G996/G994,0)</f>
        <v>8.9578198511634658E-4</v>
      </c>
      <c r="H1004" s="1">
        <f t="shared" si="1205"/>
        <v>8.5433254117735734E-4</v>
      </c>
      <c r="I1004" s="1">
        <f t="shared" si="1205"/>
        <v>7.8558089713556367E-4</v>
      </c>
      <c r="J1004" s="1">
        <f t="shared" si="1205"/>
        <v>7.5888395003964929E-4</v>
      </c>
      <c r="K1004" s="1">
        <f t="shared" si="1205"/>
        <v>6.0424488650014499E-2</v>
      </c>
      <c r="L1004" s="1">
        <f t="shared" ref="L1004:O1004" si="1206">L998*IFERROR(L996/L994,0)</f>
        <v>6.1212540765426544E-2</v>
      </c>
      <c r="M1004" s="1">
        <f t="shared" si="1206"/>
        <v>0.16821133723862558</v>
      </c>
      <c r="N1004" s="1">
        <f t="shared" si="1206"/>
        <v>2.7030151699219536</v>
      </c>
      <c r="O1004" s="1">
        <f t="shared" si="1206"/>
        <v>2.5727197080160482</v>
      </c>
      <c r="P1004" s="1">
        <f>P998*IFERROR(P996/P994,0)</f>
        <v>2.5737350315506564</v>
      </c>
      <c r="Q1004" s="1">
        <f>Q998*IFERROR(Q996/Q994,0)</f>
        <v>2.222211021059032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1.1429016507927867E-7</v>
      </c>
      <c r="I1005" s="1">
        <f t="shared" si="1207"/>
        <v>1.0902314844623698E-7</v>
      </c>
      <c r="J1005" s="1">
        <f t="shared" si="1207"/>
        <v>6.9146506196309592E-5</v>
      </c>
      <c r="K1005" s="1">
        <f t="shared" si="1207"/>
        <v>9.8553887838329236E-3</v>
      </c>
      <c r="L1005" s="1">
        <f t="shared" ref="L1005:O1005" si="1208">L999*IFERROR(L$996/L$994,0)</f>
        <v>1.1913169691473012E-2</v>
      </c>
      <c r="M1005" s="1">
        <f t="shared" si="1208"/>
        <v>4.9239421679831037E-2</v>
      </c>
      <c r="N1005" s="1">
        <f t="shared" si="1208"/>
        <v>0.82718834797871366</v>
      </c>
      <c r="O1005" s="1">
        <f t="shared" si="1208"/>
        <v>0.93666477553448479</v>
      </c>
      <c r="P1005" s="1">
        <f>P999*IFERROR(P$996/P$994,0)</f>
        <v>0.93701475641483789</v>
      </c>
      <c r="Q1005" s="1">
        <f>Q999*IFERROR(Q$996/Q$994,0)</f>
        <v>1.101672354430975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8.5072757351597588</v>
      </c>
      <c r="G1006" s="1">
        <f t="shared" ref="G1006:K1006" si="1209">SUM(G1007:G1008)</f>
        <v>6.7493227698411573</v>
      </c>
      <c r="H1006" s="1">
        <f t="shared" si="1209"/>
        <v>8.3962688015124911</v>
      </c>
      <c r="I1006" s="1">
        <f t="shared" si="1209"/>
        <v>12.718805950200132</v>
      </c>
      <c r="J1006" s="1">
        <f t="shared" si="1209"/>
        <v>10.432147186676502</v>
      </c>
      <c r="K1006" s="1">
        <f t="shared" si="1209"/>
        <v>12.13690659417108</v>
      </c>
      <c r="L1006" s="1">
        <f t="shared" ref="L1006:O1006" si="1210">SUM(L1007:L1008)</f>
        <v>7.8992503052638998</v>
      </c>
      <c r="M1006" s="1">
        <f t="shared" si="1210"/>
        <v>2.3691525900764585</v>
      </c>
      <c r="N1006" s="1">
        <f t="shared" si="1210"/>
        <v>1.295532522644633</v>
      </c>
      <c r="O1006" s="1">
        <f t="shared" si="1210"/>
        <v>1.0426935797277512</v>
      </c>
      <c r="P1006" s="1">
        <f>SUM(P1007:P1008)</f>
        <v>1.0632443399914757</v>
      </c>
      <c r="Q1006" s="1">
        <f>SUM(Q1007:Q1008)</f>
        <v>0.92209087057219086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8.5072757351597588</v>
      </c>
      <c r="G1007" s="1">
        <f t="shared" ref="G1007:K1007" si="1211">G994-G998-G999-G1008</f>
        <v>6.7493227698411573</v>
      </c>
      <c r="H1007" s="1">
        <f t="shared" si="1211"/>
        <v>8.3950159349197016</v>
      </c>
      <c r="I1007" s="1">
        <f t="shared" si="1211"/>
        <v>12.717312897219971</v>
      </c>
      <c r="J1007" s="1">
        <f t="shared" si="1211"/>
        <v>9.3912906407254333</v>
      </c>
      <c r="K1007" s="1">
        <f t="shared" si="1211"/>
        <v>10.263243553563603</v>
      </c>
      <c r="L1007" s="1">
        <f t="shared" ref="L1007:O1007" si="1212">L994-L998-L999-L1008</f>
        <v>5.852598984347809</v>
      </c>
      <c r="M1007" s="1">
        <f t="shared" si="1212"/>
        <v>1.4020016232511341</v>
      </c>
      <c r="N1007" s="1">
        <f t="shared" si="1212"/>
        <v>0.80462530579602765</v>
      </c>
      <c r="O1007" s="1">
        <f t="shared" si="1212"/>
        <v>0.59723587167014758</v>
      </c>
      <c r="P1007" s="1">
        <f>P994-P998-P999-P1008</f>
        <v>0.61779832332703244</v>
      </c>
      <c r="Q1007" s="1">
        <f>Q994-Q998-Q999-Q1008</f>
        <v>0.47663575487851612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1.2528665927897412E-3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1.4930529801613975E-3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1.0408565459510684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1.8736630406074766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2.0466513209160904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0.96715096682532453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0.49090721684860539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0.44545770805760365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0.44544601666444328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0.44545511569367474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8.4511335197949471</v>
      </c>
      <c r="G1009" s="1">
        <f t="shared" ref="G1009:K1009" si="1213">SUM(G1010:G1011)</f>
        <v>6.7491768098551077</v>
      </c>
      <c r="H1009" s="1">
        <f t="shared" si="1213"/>
        <v>8.3960880768343031</v>
      </c>
      <c r="I1009" s="1">
        <f t="shared" si="1213"/>
        <v>12.718554216079925</v>
      </c>
      <c r="J1009" s="1">
        <f t="shared" si="1213"/>
        <v>10.431936698454809</v>
      </c>
      <c r="K1009" s="1">
        <f t="shared" si="1213"/>
        <v>12.1152196840395</v>
      </c>
      <c r="L1009" s="1">
        <f t="shared" ref="L1009:O1009" si="1214">SUM(L1010:L1011)</f>
        <v>7.8816938797470666</v>
      </c>
      <c r="M1009" s="1">
        <f t="shared" si="1214"/>
        <v>2.3388890330215673</v>
      </c>
      <c r="N1009" s="1">
        <f t="shared" si="1214"/>
        <v>0.74780923361223872</v>
      </c>
      <c r="O1009" s="1">
        <f t="shared" si="1214"/>
        <v>0.49259162924510669</v>
      </c>
      <c r="P1009" s="1">
        <f>SUM(P1010:P1011)</f>
        <v>0.50207677821052488</v>
      </c>
      <c r="Q1009" s="1">
        <f>SUM(Q1010:Q1011)</f>
        <v>0.34991440755390713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8.4511335197949471</v>
      </c>
      <c r="G1010" s="1">
        <f t="shared" ref="G1010:K1010" si="1215">G1007-G1013</f>
        <v>6.7491768098551077</v>
      </c>
      <c r="H1010" s="1">
        <f t="shared" si="1215"/>
        <v>8.3948352372087189</v>
      </c>
      <c r="I1010" s="1">
        <f t="shared" si="1215"/>
        <v>12.71706119265068</v>
      </c>
      <c r="J1010" s="1">
        <f t="shared" si="1215"/>
        <v>9.3911011537453337</v>
      </c>
      <c r="K1010" s="1">
        <f t="shared" si="1215"/>
        <v>10.244904610367687</v>
      </c>
      <c r="L1010" s="1">
        <f t="shared" ref="L1010:O1010" si="1216">L1007-L1013</f>
        <v>5.8395913299277282</v>
      </c>
      <c r="M1010" s="1">
        <f t="shared" si="1216"/>
        <v>1.3840924534095487</v>
      </c>
      <c r="N1010" s="1">
        <f t="shared" si="1216"/>
        <v>0.46444703066508025</v>
      </c>
      <c r="O1010" s="1">
        <f t="shared" si="1216"/>
        <v>0.2821475041079986</v>
      </c>
      <c r="P1010" s="1">
        <f>P1007-P1013</f>
        <v>0.29173180622093636</v>
      </c>
      <c r="Q1010" s="1">
        <f>Q1007-Q1013</f>
        <v>0.18087340750248526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1.2528396255835751E-3</v>
      </c>
      <c r="I1011" s="1">
        <f t="shared" si="1217"/>
        <v>1.493023429244444E-3</v>
      </c>
      <c r="J1011" s="1">
        <f t="shared" si="1217"/>
        <v>1.0408355447094759</v>
      </c>
      <c r="K1011" s="1">
        <f t="shared" si="1217"/>
        <v>1.8703150736718135</v>
      </c>
      <c r="L1011" s="1">
        <f t="shared" ref="L1011:O1011" si="1218">L1008-L1014</f>
        <v>2.0421025498193388</v>
      </c>
      <c r="M1011" s="1">
        <f t="shared" si="1218"/>
        <v>0.95479657961201847</v>
      </c>
      <c r="N1011" s="1">
        <f t="shared" si="1218"/>
        <v>0.28336220294715847</v>
      </c>
      <c r="O1011" s="1">
        <f t="shared" si="1218"/>
        <v>0.21044412513710808</v>
      </c>
      <c r="P1011" s="1">
        <f>P1008-P1014</f>
        <v>0.21034497198958846</v>
      </c>
      <c r="Q1011" s="1">
        <f>Q1008-Q1014</f>
        <v>0.16904100005142186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5.6142215364810968E-2</v>
      </c>
      <c r="G1012" s="1">
        <f t="shared" si="1219"/>
        <v>1.4595998604959221E-4</v>
      </c>
      <c r="H1012" s="1">
        <f t="shared" si="1219"/>
        <v>1.8072467818945674E-4</v>
      </c>
      <c r="I1012" s="1">
        <f t="shared" si="1219"/>
        <v>2.517341202065481E-4</v>
      </c>
      <c r="J1012" s="1">
        <f t="shared" si="1219"/>
        <v>2.104882216926704E-4</v>
      </c>
      <c r="K1012" s="1">
        <f t="shared" si="1219"/>
        <v>2.1686910131579633E-2</v>
      </c>
      <c r="L1012" s="1">
        <f t="shared" ref="L1012:O1012" si="1220">SUM(L1013:L1014)</f>
        <v>1.7556425516832279E-2</v>
      </c>
      <c r="M1012" s="1">
        <f t="shared" si="1220"/>
        <v>3.0263557054891473E-2</v>
      </c>
      <c r="N1012" s="1">
        <f t="shared" si="1220"/>
        <v>0.54772328903239431</v>
      </c>
      <c r="O1012" s="1">
        <f t="shared" si="1220"/>
        <v>0.55010195048264454</v>
      </c>
      <c r="P1012" s="1">
        <f>SUM(P1013:P1014)</f>
        <v>0.56116756178095084</v>
      </c>
      <c r="Q1012" s="1">
        <f>SUM(Q1013:Q1014)</f>
        <v>0.57217646301828373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5.6142215364810968E-2</v>
      </c>
      <c r="G1013" s="1">
        <f t="shared" ref="G1013:K1013" si="1221">G1007*IFERROR(G$996/G$994,0)</f>
        <v>1.4595998604959221E-4</v>
      </c>
      <c r="H1013" s="1">
        <f t="shared" si="1221"/>
        <v>1.8069771098329067E-4</v>
      </c>
      <c r="I1013" s="1">
        <f t="shared" si="1221"/>
        <v>2.5170456928959452E-4</v>
      </c>
      <c r="J1013" s="1">
        <f t="shared" si="1221"/>
        <v>1.8948698010031386E-4</v>
      </c>
      <c r="K1013" s="1">
        <f t="shared" si="1221"/>
        <v>1.8338943195916502E-2</v>
      </c>
      <c r="L1013" s="1">
        <f t="shared" ref="L1013:O1013" si="1222">L1007*IFERROR(L$996/L$994,0)</f>
        <v>1.3007654420080799E-2</v>
      </c>
      <c r="M1013" s="1">
        <f t="shared" si="1222"/>
        <v>1.790916984158536E-2</v>
      </c>
      <c r="N1013" s="1">
        <f t="shared" si="1222"/>
        <v>0.34017827513094739</v>
      </c>
      <c r="O1013" s="1">
        <f t="shared" si="1222"/>
        <v>0.31508836756214897</v>
      </c>
      <c r="P1013" s="1">
        <f>P1007*IFERROR(P$996/P$994,0)</f>
        <v>0.32606651710609608</v>
      </c>
      <c r="Q1013" s="1">
        <f>Q1007*IFERROR(Q$996/Q$994,0)</f>
        <v>0.29576234737603085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2.6967206166084088E-8</v>
      </c>
      <c r="I1014" s="1">
        <f t="shared" si="1223"/>
        <v>2.9550916953550971E-8</v>
      </c>
      <c r="J1014" s="1">
        <f t="shared" si="1223"/>
        <v>2.1001241592356524E-5</v>
      </c>
      <c r="K1014" s="1">
        <f t="shared" si="1223"/>
        <v>3.3479669356631298E-3</v>
      </c>
      <c r="L1014" s="1">
        <f t="shared" ref="L1014:O1014" si="1224">L1008*IFERROR(L$996/L$994,0)</f>
        <v>4.548771096751481E-3</v>
      </c>
      <c r="M1014" s="1">
        <f t="shared" si="1224"/>
        <v>1.2354387213306114E-2</v>
      </c>
      <c r="N1014" s="1">
        <f t="shared" si="1224"/>
        <v>0.20754501390144692</v>
      </c>
      <c r="O1014" s="1">
        <f t="shared" si="1224"/>
        <v>0.23501358292049557</v>
      </c>
      <c r="P1014" s="1">
        <f>P1008*IFERROR(P$996/P$994,0)</f>
        <v>0.23510104467485482</v>
      </c>
      <c r="Q1014" s="1">
        <f>Q1008*IFERROR(Q$996/Q$994,0)</f>
        <v>0.27641411564225288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0.1000019826613887</v>
      </c>
      <c r="G1015" s="1">
        <f>[1]Residential!C$20</f>
        <v>0.10000075172290404</v>
      </c>
      <c r="H1015" s="1">
        <f>[1]Residential!D$20</f>
        <v>1.4901722752217776E-3</v>
      </c>
      <c r="I1015" s="1">
        <f>[1]Residential!E$20</f>
        <v>9.2692007525775166E-4</v>
      </c>
      <c r="J1015" s="1">
        <f>[1]Residential!F$20</f>
        <v>3.6726129312978435E-4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0.1000019826613887</v>
      </c>
      <c r="G1016" s="1">
        <f t="shared" ref="G1016:G1017" si="1225">G1015</f>
        <v>0.10000075172290404</v>
      </c>
      <c r="H1016" s="1">
        <f t="shared" ref="H1016:H1017" si="1226">H1015</f>
        <v>1.4901722752217776E-3</v>
      </c>
      <c r="I1016" s="1">
        <f t="shared" ref="I1016:I1017" si="1227">I1015</f>
        <v>9.2692007525775166E-4</v>
      </c>
      <c r="J1016" s="1">
        <f t="shared" ref="J1016:J1017" si="1228">J1015</f>
        <v>3.6726129312978435E-4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0.1000019826613887</v>
      </c>
      <c r="G1017" s="1">
        <f t="shared" si="1225"/>
        <v>0.10000075172290404</v>
      </c>
      <c r="H1017" s="1">
        <f t="shared" si="1226"/>
        <v>1.4901722752217776E-3</v>
      </c>
      <c r="I1017" s="1">
        <f t="shared" si="1227"/>
        <v>9.2692007525775166E-4</v>
      </c>
      <c r="J1017" s="1">
        <f t="shared" si="1228"/>
        <v>3.6726129312978435E-4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13.723018773995864</v>
      </c>
      <c r="G1020" s="1">
        <f t="shared" ref="G1020:K1020" si="1233">G1021+G1023</f>
        <v>14.019899149591403</v>
      </c>
      <c r="H1020" s="1">
        <f t="shared" si="1233"/>
        <v>12.013398417192404</v>
      </c>
      <c r="I1020" s="1">
        <f t="shared" si="1233"/>
        <v>10.071675040273597</v>
      </c>
      <c r="J1020" s="1">
        <f t="shared" si="1233"/>
        <v>9.0220588840448173</v>
      </c>
      <c r="K1020" s="1">
        <f t="shared" si="1233"/>
        <v>6.9890576761524104</v>
      </c>
      <c r="L1020" s="1">
        <f t="shared" ref="L1020:O1020" si="1234">L1021+L1023</f>
        <v>6.0784552703703643</v>
      </c>
      <c r="M1020" s="1">
        <f t="shared" si="1234"/>
        <v>5.4811448846475086</v>
      </c>
      <c r="N1020" s="1">
        <f t="shared" si="1234"/>
        <v>4.8548628147215718</v>
      </c>
      <c r="O1020" s="1">
        <f t="shared" si="1234"/>
        <v>4.441656605473062</v>
      </c>
      <c r="P1020" s="1">
        <f>P1021+P1023</f>
        <v>4.4264814942951407</v>
      </c>
      <c r="Q1020" s="1">
        <f>Q1021+Q1023</f>
        <v>3.4784650917960898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12.682066525137706</v>
      </c>
      <c r="G1021" s="1">
        <f t="shared" ref="G1021:O1021" si="1235">G1022</f>
        <v>12.825412832664103</v>
      </c>
      <c r="H1021" s="1">
        <f t="shared" si="1235"/>
        <v>11.349005275978527</v>
      </c>
      <c r="I1021" s="1">
        <f t="shared" si="1235"/>
        <v>9.5147314951850976</v>
      </c>
      <c r="J1021" s="1">
        <f t="shared" si="1235"/>
        <v>8.5231567260558201</v>
      </c>
      <c r="K1021" s="1">
        <f t="shared" si="1235"/>
        <v>6.6025751532239694</v>
      </c>
      <c r="L1021" s="1">
        <f t="shared" si="1235"/>
        <v>5.7423301924155972</v>
      </c>
      <c r="M1021" s="1">
        <f t="shared" si="1235"/>
        <v>5.1780513986218732</v>
      </c>
      <c r="N1021" s="1">
        <f t="shared" si="1235"/>
        <v>4.5864012818370998</v>
      </c>
      <c r="O1021" s="1">
        <f t="shared" si="1235"/>
        <v>4.1960395471372225</v>
      </c>
      <c r="P1021" s="1">
        <f>P1022</f>
        <v>4.1817082670486556</v>
      </c>
      <c r="Q1021" s="1">
        <f>Q1022</f>
        <v>3.2860941237182031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12.682066525137706</v>
      </c>
      <c r="G1022" s="1">
        <f>[1]Residential!C$22-G1024-G1025</f>
        <v>12.825412832664103</v>
      </c>
      <c r="H1022" s="1">
        <f>[1]Residential!D$22-H1024-H1025</f>
        <v>11.349005275978527</v>
      </c>
      <c r="I1022" s="1">
        <f>[1]Residential!E$22-I1024-I1025</f>
        <v>9.5147314951850976</v>
      </c>
      <c r="J1022" s="1">
        <f>[1]Residential!F$22-J1024-J1025</f>
        <v>8.5231567260558201</v>
      </c>
      <c r="K1022" s="1">
        <f>[1]Residential!G$22-K1024-K1025</f>
        <v>6.6025751532239694</v>
      </c>
      <c r="L1022" s="1">
        <f>[1]Residential!H$22-L1024-L1025</f>
        <v>5.7423301924155972</v>
      </c>
      <c r="M1022" s="1">
        <f>[1]Residential!I$22-M1024-M1025</f>
        <v>5.1780513986218732</v>
      </c>
      <c r="N1022" s="1">
        <f>[1]Residential!J$22-N1024-N1025</f>
        <v>4.5864012818370998</v>
      </c>
      <c r="O1022" s="1">
        <f>[1]Residential!K$22-O1024-O1025</f>
        <v>4.1960395471372225</v>
      </c>
      <c r="P1022" s="1">
        <f>[1]Residential!L$22-P1024-P1025</f>
        <v>4.1817082670486556</v>
      </c>
      <c r="Q1022" s="1">
        <f>[1]Residential!M$22-Q1024-Q1025</f>
        <v>3.2860941237182031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1.0409522488581573</v>
      </c>
      <c r="G1023" s="1">
        <f t="shared" ref="G1023" si="1236">G1024</f>
        <v>1.1944863169273003</v>
      </c>
      <c r="H1023" s="1">
        <f t="shared" ref="H1023" si="1237">H1024</f>
        <v>0.66439314121387738</v>
      </c>
      <c r="I1023" s="1">
        <f t="shared" ref="I1023" si="1238">I1024</f>
        <v>0.55694354508849875</v>
      </c>
      <c r="J1023" s="1">
        <f t="shared" ref="J1023" si="1239">J1024</f>
        <v>0.49890215798899773</v>
      </c>
      <c r="K1023" s="1">
        <f t="shared" ref="K1023:O1023" si="1240">K1024</f>
        <v>0.38648252292844065</v>
      </c>
      <c r="L1023" s="1">
        <f t="shared" si="1240"/>
        <v>0.33612507795476687</v>
      </c>
      <c r="M1023" s="1">
        <f t="shared" si="1240"/>
        <v>0.30309348602563574</v>
      </c>
      <c r="N1023" s="1">
        <f t="shared" si="1240"/>
        <v>0.26846153288447161</v>
      </c>
      <c r="O1023" s="1">
        <f t="shared" si="1240"/>
        <v>0.24561705833583902</v>
      </c>
      <c r="P1023" s="1">
        <f>P1024</f>
        <v>0.24477322724648537</v>
      </c>
      <c r="Q1023" s="1">
        <f>Q1024</f>
        <v>0.19237096807788653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1.0409522488581573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1.1944863169273003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0.66439314121387738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0.55694354508849875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0.49890215798899773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0.38648252292844065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0.33612507795476687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0.30309348602563574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0.26846153288447161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0.24561705833583902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0.24477322724648537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0.19237096807788653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3.2682249045433096</v>
      </c>
      <c r="G1025" s="1">
        <f t="shared" ref="G1025:K1025" si="1241">G1026+G1028</f>
        <v>3.8319922761216811</v>
      </c>
      <c r="H1025" s="1">
        <f t="shared" si="1241"/>
        <v>3.7301086435711754</v>
      </c>
      <c r="I1025" s="1">
        <f t="shared" si="1241"/>
        <v>3.8837610401296616</v>
      </c>
      <c r="J1025" s="1">
        <f t="shared" si="1241"/>
        <v>4.0221486892977021</v>
      </c>
      <c r="K1025" s="1">
        <f t="shared" si="1241"/>
        <v>4.1348990771655343</v>
      </c>
      <c r="L1025" s="1">
        <f t="shared" ref="L1025:O1025" si="1242">L1026+L1028</f>
        <v>4.2267650683769169</v>
      </c>
      <c r="M1025" s="1">
        <f t="shared" si="1242"/>
        <v>4.3147150329716357</v>
      </c>
      <c r="N1025" s="1">
        <f t="shared" si="1242"/>
        <v>4.3773871509630276</v>
      </c>
      <c r="O1025" s="1">
        <f t="shared" si="1242"/>
        <v>4.448638315065339</v>
      </c>
      <c r="P1025" s="1">
        <f>P1026+P1028</f>
        <v>4.4488022060168504</v>
      </c>
      <c r="Q1025" s="1">
        <f>Q1026+Q1028</f>
        <v>4.4488321208782837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2.996548232448089</v>
      </c>
      <c r="G1026" s="1">
        <f t="shared" ref="G1026:O1026" si="1243">G1027</f>
        <v>3.5202522824358229</v>
      </c>
      <c r="H1026" s="1">
        <f t="shared" si="1243"/>
        <v>3.5238425102105326</v>
      </c>
      <c r="I1026" s="1">
        <f t="shared" si="1243"/>
        <v>3.6689961779390918</v>
      </c>
      <c r="J1026" s="1">
        <f t="shared" si="1243"/>
        <v>3.799729507167422</v>
      </c>
      <c r="K1026" s="1">
        <f t="shared" si="1243"/>
        <v>3.9062450875015533</v>
      </c>
      <c r="L1026" s="1">
        <f t="shared" si="1243"/>
        <v>3.9930342731176385</v>
      </c>
      <c r="M1026" s="1">
        <f t="shared" si="1243"/>
        <v>4.0761221199527746</v>
      </c>
      <c r="N1026" s="1">
        <f t="shared" si="1243"/>
        <v>4.1353292535707062</v>
      </c>
      <c r="O1026" s="1">
        <f t="shared" si="1243"/>
        <v>4.2026373557158019</v>
      </c>
      <c r="P1026" s="1">
        <f>P1027</f>
        <v>4.2027957009024099</v>
      </c>
      <c r="Q1026" s="1">
        <f>Q1027</f>
        <v>4.2028188757858773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2.996548232448089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3.5202522824358229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3.5238425102105326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3.6689961779390918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3.799729507167422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3.9062450875015533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3.9930342731176385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4.0761221199527746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4.1353292535707062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4.2026373557158019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4.2027957009024099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4.2028188757858773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0.27167667209522067</v>
      </c>
      <c r="G1028" s="1">
        <f t="shared" ref="G1028:O1028" si="1244">G1029</f>
        <v>0.31173999368585825</v>
      </c>
      <c r="H1028" s="1">
        <f t="shared" si="1244"/>
        <v>0.20626613336064289</v>
      </c>
      <c r="I1028" s="1">
        <f t="shared" si="1244"/>
        <v>0.21476486219056959</v>
      </c>
      <c r="J1028" s="1">
        <f t="shared" si="1244"/>
        <v>0.22241918213028006</v>
      </c>
      <c r="K1028" s="1">
        <f t="shared" si="1244"/>
        <v>0.22865398966398071</v>
      </c>
      <c r="L1028" s="1">
        <f t="shared" si="1244"/>
        <v>0.23373079525927815</v>
      </c>
      <c r="M1028" s="1">
        <f t="shared" si="1244"/>
        <v>0.23859291301886151</v>
      </c>
      <c r="N1028" s="1">
        <f t="shared" si="1244"/>
        <v>0.24205789739232147</v>
      </c>
      <c r="O1028" s="1">
        <f t="shared" si="1244"/>
        <v>0.24600095934953686</v>
      </c>
      <c r="P1028" s="1">
        <f>P1029</f>
        <v>0.24600650511444028</v>
      </c>
      <c r="Q1028" s="1">
        <f>Q1029</f>
        <v>0.2460132450924066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0.27167667209522067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0.31173999368585825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0.20626613336064289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0.21476486219056959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0.22241918213028006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0.22865398966398071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0.23373079525927815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0.23859291301886151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0.24205789739232147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0.24600095934953686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0.24600650511444028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0.2460132450924066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2.506829973396747</v>
      </c>
      <c r="G1030" s="1">
        <f>[1]Residential!C$23</f>
        <v>2.9280108179768094</v>
      </c>
      <c r="H1030" s="1">
        <f>[1]Residential!D$23</f>
        <v>2.887972135355438</v>
      </c>
      <c r="I1030" s="1">
        <f>[1]Residential!E$23</f>
        <v>2.4007159991352007</v>
      </c>
      <c r="J1030" s="1">
        <f>[1]Residential!F$23</f>
        <v>1.8911831925163045</v>
      </c>
      <c r="K1030" s="1">
        <f>[1]Residential!G$23</f>
        <v>1.9894771838542564</v>
      </c>
      <c r="L1030" s="1">
        <f>[1]Residential!H$23</f>
        <v>1.9842775376105468</v>
      </c>
      <c r="M1030" s="1">
        <f>[1]Residential!I$23</f>
        <v>5.4723106426625048</v>
      </c>
      <c r="N1030" s="1">
        <f>[1]Residential!J$23</f>
        <v>5.4720519571159505</v>
      </c>
      <c r="O1030" s="1">
        <f>[1]Residential!K$23</f>
        <v>5.4025251771271616</v>
      </c>
      <c r="P1030" s="1">
        <f>[1]Residential!L$23</f>
        <v>5.471858045404506</v>
      </c>
      <c r="Q1030" s="1">
        <f>[1]Residential!M$23</f>
        <v>4.1997653583925771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0.78534194873689578</v>
      </c>
      <c r="G1031" s="1">
        <f t="shared" ref="G1031:O1031" si="1245">G1032</f>
        <v>0.94128272501912424</v>
      </c>
      <c r="H1031" s="1">
        <f t="shared" si="1245"/>
        <v>0.94173438366391993</v>
      </c>
      <c r="I1031" s="1">
        <f t="shared" si="1245"/>
        <v>0.85714714305730733</v>
      </c>
      <c r="J1031" s="1">
        <f t="shared" si="1245"/>
        <v>0.83212007620321427</v>
      </c>
      <c r="K1031" s="1">
        <f t="shared" si="1245"/>
        <v>0.87536456035214127</v>
      </c>
      <c r="L1031" s="1">
        <f t="shared" si="1245"/>
        <v>0.87084330050985326</v>
      </c>
      <c r="M1031" s="1">
        <f t="shared" si="1245"/>
        <v>2.4078191568628222</v>
      </c>
      <c r="N1031" s="1">
        <f t="shared" si="1245"/>
        <v>2.4077038110473161</v>
      </c>
      <c r="O1031" s="1">
        <f t="shared" si="1245"/>
        <v>2.3771184587092304</v>
      </c>
      <c r="P1031" s="1">
        <f>P1032</f>
        <v>2.4076204899510931</v>
      </c>
      <c r="Q1031" s="1">
        <f>Q1032</f>
        <v>1.8478880398789124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0.78534194873689578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0.94128272501912424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0.94173438366391993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0.85714714305730733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0.83212007620321427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0.87536456035214127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0.87084330050985326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2.4078191568628222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2.4077038110473161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2.3771184587092304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2.4076204899510931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1.8478880398789124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1.7214880246598512</v>
      </c>
      <c r="G1033" s="1">
        <f t="shared" ref="G1033:K1033" si="1246">G1030-G1031</f>
        <v>1.9867280929576852</v>
      </c>
      <c r="H1033" s="1">
        <f t="shared" si="1246"/>
        <v>1.9462377516915179</v>
      </c>
      <c r="I1033" s="1">
        <f t="shared" si="1246"/>
        <v>1.5435688560778935</v>
      </c>
      <c r="J1033" s="1">
        <f t="shared" si="1246"/>
        <v>1.0590631163130904</v>
      </c>
      <c r="K1033" s="1">
        <f t="shared" si="1246"/>
        <v>1.1141126235021153</v>
      </c>
      <c r="L1033" s="1">
        <f t="shared" ref="L1033:O1033" si="1247">L1030-L1031</f>
        <v>1.1134342371006936</v>
      </c>
      <c r="M1033" s="1">
        <f t="shared" si="1247"/>
        <v>3.0644914857996826</v>
      </c>
      <c r="N1033" s="1">
        <f t="shared" si="1247"/>
        <v>3.0643481460686344</v>
      </c>
      <c r="O1033" s="1">
        <f t="shared" si="1247"/>
        <v>3.0254067184179312</v>
      </c>
      <c r="P1033" s="1">
        <f>P1030-P1031</f>
        <v>3.0642375554534129</v>
      </c>
      <c r="Q1033" s="1">
        <f>Q1030-Q1031</f>
        <v>2.3518773185136648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1.7214880246598512</v>
      </c>
      <c r="G1034" s="1">
        <f t="shared" ref="G1034:K1034" si="1248">G1033</f>
        <v>1.9867280929576852</v>
      </c>
      <c r="H1034" s="1">
        <f t="shared" si="1248"/>
        <v>1.9462377516915179</v>
      </c>
      <c r="I1034" s="1">
        <f t="shared" si="1248"/>
        <v>1.5435688560778935</v>
      </c>
      <c r="J1034" s="1">
        <f t="shared" si="1248"/>
        <v>1.0590631163130904</v>
      </c>
      <c r="K1034" s="1">
        <f t="shared" si="1248"/>
        <v>1.1141126235021153</v>
      </c>
      <c r="L1034" s="1">
        <f t="shared" ref="L1034:O1034" si="1249">L1033</f>
        <v>1.1134342371006936</v>
      </c>
      <c r="M1034" s="1">
        <f t="shared" si="1249"/>
        <v>3.0644914857996826</v>
      </c>
      <c r="N1034" s="1">
        <f t="shared" si="1249"/>
        <v>3.0643481460686344</v>
      </c>
      <c r="O1034" s="1">
        <f t="shared" si="1249"/>
        <v>3.0254067184179312</v>
      </c>
      <c r="P1034" s="1">
        <f>P1033</f>
        <v>3.0642375554534129</v>
      </c>
      <c r="Q1034" s="1">
        <f>Q1033</f>
        <v>2.3518773185136648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1.3005545581880435E-3</v>
      </c>
      <c r="J1035" s="1">
        <f>[1]Residential!F$24</f>
        <v>3.96329382034371E-2</v>
      </c>
      <c r="K1035" s="1">
        <f>[1]Residential!G$24</f>
        <v>0.29798700787517374</v>
      </c>
      <c r="L1035" s="1">
        <f>[1]Residential!H$24</f>
        <v>0.96354685429912346</v>
      </c>
      <c r="M1035" s="1">
        <f>[1]Residential!I$24</f>
        <v>0.59861793446474776</v>
      </c>
      <c r="N1035" s="1">
        <f>[1]Residential!J$24</f>
        <v>0.16671481550218425</v>
      </c>
      <c r="O1035" s="1">
        <f>[1]Residential!K$24</f>
        <v>0.14364049723885983</v>
      </c>
      <c r="P1035" s="1">
        <f>[1]Residential!L$24</f>
        <v>0.12306956038222341</v>
      </c>
      <c r="Q1035" s="1">
        <f>[1]Residential!M$24</f>
        <v>6.7457709002927052E-2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1.3005545581880435E-3</v>
      </c>
      <c r="J1036" s="1">
        <f t="shared" si="1250"/>
        <v>3.96329382034371E-2</v>
      </c>
      <c r="K1036" s="1">
        <f t="shared" si="1250"/>
        <v>0.29798700787517374</v>
      </c>
      <c r="L1036" s="1">
        <f t="shared" ref="L1036:O1036" si="1251">L1035-L1038-L1040</f>
        <v>0.96354685429912346</v>
      </c>
      <c r="M1036" s="1">
        <f t="shared" si="1251"/>
        <v>0.59861793446474776</v>
      </c>
      <c r="N1036" s="1">
        <f t="shared" si="1251"/>
        <v>0.16671481550218425</v>
      </c>
      <c r="O1036" s="1">
        <f t="shared" si="1251"/>
        <v>0.14364049723885983</v>
      </c>
      <c r="P1036" s="1">
        <f>P1035-P1038-P1040</f>
        <v>0.12306956038222341</v>
      </c>
      <c r="Q1036" s="1">
        <f>Q1035-Q1038-Q1040</f>
        <v>6.7457709002927052E-2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5.7901138958844154</v>
      </c>
      <c r="G1042" s="1">
        <f>[1]Residential!C$21</f>
        <v>9.6701516045712541</v>
      </c>
      <c r="H1042" s="1">
        <f>[1]Residential!D$21</f>
        <v>10.157952288316189</v>
      </c>
      <c r="I1042" s="1">
        <f>[1]Residential!E$21</f>
        <v>7.0444689882800056</v>
      </c>
      <c r="J1042" s="1">
        <f>[1]Residential!F$21</f>
        <v>7.1948419270287589</v>
      </c>
      <c r="K1042" s="1">
        <f>[1]Residential!G$21</f>
        <v>9.8368306101722709</v>
      </c>
      <c r="L1042" s="1">
        <f>[1]Residential!H$21</f>
        <v>8.0690642448536671</v>
      </c>
      <c r="M1042" s="1">
        <f>[1]Residential!I$21</f>
        <v>9.8893590428762295</v>
      </c>
      <c r="N1042" s="1">
        <f>[1]Residential!J$21</f>
        <v>9.7028553424588306</v>
      </c>
      <c r="O1042" s="1">
        <f>[1]Residential!K$21</f>
        <v>9.5825687729715039</v>
      </c>
      <c r="P1042" s="1">
        <f>[1]Residential!L$21</f>
        <v>9.8255556120870651</v>
      </c>
      <c r="Q1042" s="1">
        <f>[1]Residential!M$21</f>
        <v>8.4784128378831198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9.3848887703953179E-2</v>
      </c>
      <c r="G1043" s="1">
        <f t="shared" ref="G1043:K1043" si="1256">SUM(G1044:G1046)</f>
        <v>7.0403354497344722E-2</v>
      </c>
      <c r="H1043" s="1">
        <f t="shared" si="1256"/>
        <v>0.27556275468769875</v>
      </c>
      <c r="I1043" s="1">
        <f t="shared" si="1256"/>
        <v>0.26612697568546878</v>
      </c>
      <c r="J1043" s="1">
        <f t="shared" si="1256"/>
        <v>0.26497729009307652</v>
      </c>
      <c r="K1043" s="1">
        <f t="shared" si="1256"/>
        <v>0.54445782963265454</v>
      </c>
      <c r="L1043" s="1">
        <f t="shared" ref="L1043:O1043" si="1257">SUM(L1044:L1046)</f>
        <v>0.53841361999227833</v>
      </c>
      <c r="M1043" s="1">
        <f t="shared" si="1257"/>
        <v>0.53171942047618048</v>
      </c>
      <c r="N1043" s="1">
        <f t="shared" si="1257"/>
        <v>0.53551426655750711</v>
      </c>
      <c r="O1043" s="1">
        <f t="shared" si="1257"/>
        <v>0.53872185881792478</v>
      </c>
      <c r="P1043" s="1">
        <f>SUM(P1044:P1046)</f>
        <v>0.53734107648490781</v>
      </c>
      <c r="Q1043" s="1">
        <f>SUM(Q1044:Q1046)</f>
        <v>0.550304948720438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9.3848887703953179E-2</v>
      </c>
      <c r="G1044" s="1">
        <f t="shared" si="1258"/>
        <v>7.0403354497344722E-2</v>
      </c>
      <c r="H1044" s="1">
        <f t="shared" si="1258"/>
        <v>0.27556275468769875</v>
      </c>
      <c r="I1044" s="1">
        <f t="shared" si="1258"/>
        <v>0.26223650773545137</v>
      </c>
      <c r="J1044" s="1">
        <f t="shared" si="1258"/>
        <v>0.25896020513768836</v>
      </c>
      <c r="K1044" s="1">
        <f t="shared" si="1258"/>
        <v>0.11063558839254967</v>
      </c>
      <c r="L1044" s="1">
        <f t="shared" ref="L1044:O1044" si="1259">SUM(L244,L246)</f>
        <v>0</v>
      </c>
      <c r="M1044" s="1">
        <f t="shared" si="1259"/>
        <v>0</v>
      </c>
      <c r="N1044" s="1">
        <f t="shared" si="1259"/>
        <v>1.2597465417765659E-2</v>
      </c>
      <c r="O1044" s="1">
        <f t="shared" si="1259"/>
        <v>2.6686687608880027E-2</v>
      </c>
      <c r="P1044" s="1">
        <f>SUM(P244,P246)</f>
        <v>2.4563559061063112E-2</v>
      </c>
      <c r="Q1044" s="1">
        <f>SUM(Q244,Q246)</f>
        <v>0.21941144789286096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3.8904679500174019E-3</v>
      </c>
      <c r="J1046" s="1">
        <f t="shared" si="1261"/>
        <v>6.0170849553881894E-3</v>
      </c>
      <c r="K1046" s="1">
        <f t="shared" si="1261"/>
        <v>0.43382224124010493</v>
      </c>
      <c r="L1046" s="1">
        <f t="shared" ref="L1046:O1046" si="1262">SUM(L285,L286)</f>
        <v>0.53841361999227833</v>
      </c>
      <c r="M1046" s="1">
        <f t="shared" si="1262"/>
        <v>0.53171942047618048</v>
      </c>
      <c r="N1046" s="1">
        <f t="shared" si="1262"/>
        <v>0.52291680113974148</v>
      </c>
      <c r="O1046" s="1">
        <f t="shared" si="1262"/>
        <v>0.51203517120904474</v>
      </c>
      <c r="P1046" s="1">
        <f>SUM(P285,P286)</f>
        <v>0.5127775174238447</v>
      </c>
      <c r="Q1046" s="1">
        <f>SUM(Q285,Q286)</f>
        <v>0.33089350082757707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5.696265008180462</v>
      </c>
      <c r="G1047" s="1">
        <f t="shared" ref="G1047:K1047" si="1263">G1042-G1043</f>
        <v>9.59974825007391</v>
      </c>
      <c r="H1047" s="1">
        <f t="shared" si="1263"/>
        <v>9.8823895336284906</v>
      </c>
      <c r="I1047" s="1">
        <f t="shared" si="1263"/>
        <v>6.7783420125945364</v>
      </c>
      <c r="J1047" s="1">
        <f t="shared" si="1263"/>
        <v>6.9298646369356822</v>
      </c>
      <c r="K1047" s="1">
        <f t="shared" si="1263"/>
        <v>9.2923727805396155</v>
      </c>
      <c r="L1047" s="1">
        <f t="shared" ref="L1047:O1047" si="1264">L1042-L1043</f>
        <v>7.5306506248613889</v>
      </c>
      <c r="M1047" s="1">
        <f t="shared" si="1264"/>
        <v>9.3576396224000487</v>
      </c>
      <c r="N1047" s="1">
        <f t="shared" si="1264"/>
        <v>9.167341075901323</v>
      </c>
      <c r="O1047" s="1">
        <f t="shared" si="1264"/>
        <v>9.0438469141535798</v>
      </c>
      <c r="P1047" s="1">
        <f>P1042-P1043</f>
        <v>9.2882145356021582</v>
      </c>
      <c r="Q1047" s="1">
        <f>Q1042-Q1043</f>
        <v>7.9281078891626819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15.194983523294809</v>
      </c>
      <c r="G1048" s="1">
        <f>[1]Residential!C$25</f>
        <v>18.072657624935076</v>
      </c>
      <c r="H1048" s="1">
        <f>[1]Residential!D$25</f>
        <v>20.546691933638662</v>
      </c>
      <c r="I1048" s="1">
        <f>[1]Residential!E$25</f>
        <v>28.69722976758348</v>
      </c>
      <c r="J1048" s="1">
        <f>[1]Residential!F$25</f>
        <v>46.005410521016749</v>
      </c>
      <c r="K1048" s="1">
        <f>[1]Residential!G$25</f>
        <v>49.311803490534395</v>
      </c>
      <c r="L1048" s="1">
        <f>[1]Residential!H$25</f>
        <v>59.799382702107039</v>
      </c>
      <c r="M1048" s="1">
        <f>[1]Residential!I$25</f>
        <v>70.724768443360759</v>
      </c>
      <c r="N1048" s="1">
        <f>[1]Residential!J$25</f>
        <v>71.903697450461763</v>
      </c>
      <c r="O1048" s="1">
        <f>[1]Residential!K$25</f>
        <v>72.384538312522565</v>
      </c>
      <c r="P1048" s="1">
        <f>[1]Residential!L$25</f>
        <v>72.36587964120028</v>
      </c>
      <c r="Q1048" s="1">
        <f>[1]Residential!M$25</f>
        <v>73.875048947235584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13.103985413747207</v>
      </c>
      <c r="G1049" s="1">
        <f t="shared" ref="G1049:K1049" si="1265">G1048-G1052</f>
        <v>15.723630569440676</v>
      </c>
      <c r="H1049" s="1">
        <f t="shared" si="1265"/>
        <v>17.330254113741756</v>
      </c>
      <c r="I1049" s="1">
        <f t="shared" si="1265"/>
        <v>23.839721882034311</v>
      </c>
      <c r="J1049" s="1">
        <f t="shared" si="1265"/>
        <v>37.582807096776847</v>
      </c>
      <c r="K1049" s="1">
        <f t="shared" si="1265"/>
        <v>41.333779120944108</v>
      </c>
      <c r="L1049" s="1">
        <f t="shared" ref="L1049:O1049" si="1266">L1048-L1052</f>
        <v>49.500619413819578</v>
      </c>
      <c r="M1049" s="1">
        <f t="shared" si="1266"/>
        <v>58.59459164997017</v>
      </c>
      <c r="N1049" s="1">
        <f t="shared" si="1266"/>
        <v>59.925620843704721</v>
      </c>
      <c r="O1049" s="1">
        <f t="shared" si="1266"/>
        <v>60.523651858799667</v>
      </c>
      <c r="P1049" s="1">
        <f>P1048-P1052</f>
        <v>60.523644199788968</v>
      </c>
      <c r="Q1049" s="1">
        <f>Q1048-Q1052</f>
        <v>60.523733727180378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13.103985413747207</v>
      </c>
      <c r="G1050" s="1">
        <f t="shared" ref="G1050:K1050" si="1267">G1049-G1051</f>
        <v>15.723630569440676</v>
      </c>
      <c r="H1050" s="1">
        <f t="shared" si="1267"/>
        <v>17.324944318992149</v>
      </c>
      <c r="I1050" s="1">
        <f t="shared" si="1267"/>
        <v>23.833772844178529</v>
      </c>
      <c r="J1050" s="1">
        <f t="shared" si="1267"/>
        <v>33.6417385518195</v>
      </c>
      <c r="K1050" s="1">
        <f t="shared" si="1267"/>
        <v>34.604881480877708</v>
      </c>
      <c r="L1050" s="1">
        <f t="shared" ref="L1050:O1050" si="1268">L1049-L1051</f>
        <v>42.639624855632846</v>
      </c>
      <c r="M1050" s="1">
        <f t="shared" si="1268"/>
        <v>53.429348110310642</v>
      </c>
      <c r="N1050" s="1">
        <f t="shared" si="1268"/>
        <v>57.303840403931829</v>
      </c>
      <c r="O1050" s="1">
        <f t="shared" si="1268"/>
        <v>58.144607710868414</v>
      </c>
      <c r="P1050" s="1">
        <f>P1049-P1051</f>
        <v>58.144658949227541</v>
      </c>
      <c r="Q1050" s="1">
        <f>Q1049-Q1051</f>
        <v>58.144697895940411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5.3097947496073715E-3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5.9490378557828915E-3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3.9410685449573428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6.7288976400663998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6.8609945581867322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5.1652435396595262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2.6217804397728894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2.3790441479312499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2.3789852505614286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2.3790358312399684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2.0909981095476011</v>
      </c>
      <c r="G1052" s="1">
        <f t="shared" ref="G1052:K1052" si="1269">SUM(G1053:G1054)</f>
        <v>2.3490270554943988</v>
      </c>
      <c r="H1052" s="1">
        <f t="shared" si="1269"/>
        <v>3.2164378198969077</v>
      </c>
      <c r="I1052" s="1">
        <f t="shared" si="1269"/>
        <v>4.8575078855491691</v>
      </c>
      <c r="J1052" s="1">
        <f t="shared" si="1269"/>
        <v>8.4226034242399006</v>
      </c>
      <c r="K1052" s="1">
        <f t="shared" si="1269"/>
        <v>7.978024369590285</v>
      </c>
      <c r="L1052" s="1">
        <f t="shared" ref="L1052:O1052" si="1270">SUM(L1053:L1054)</f>
        <v>10.298763288287462</v>
      </c>
      <c r="M1052" s="1">
        <f t="shared" si="1270"/>
        <v>12.130176793390593</v>
      </c>
      <c r="N1052" s="1">
        <f t="shared" si="1270"/>
        <v>11.978076606757043</v>
      </c>
      <c r="O1052" s="1">
        <f t="shared" si="1270"/>
        <v>11.860886453722902</v>
      </c>
      <c r="P1052" s="1">
        <f>SUM(P1053:P1054)</f>
        <v>11.84223544141131</v>
      </c>
      <c r="Q1052" s="1">
        <f>SUM(Q1053:Q1054)</f>
        <v>13.351315220055207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2.0909981095476011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2.3490270554943988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3.215559560415362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4.8564478179332546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7.6336341624089918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6.4678519588606562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8.5816228300388637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11.286821150318911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11.550005513665059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11.472447332296671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11.453806514879915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12.962878359170322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8.7825948154560888E-4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1.0600676159145922E-3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0.78896926183090943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1.5101724107296293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1.7171404582485983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0.84335564307168254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0.42807109309198321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0.3884391214262306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0.38842892653139438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0.38843686088488477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156.21716287730328</v>
      </c>
      <c r="G1055" s="3">
        <f>[1]Residential!C$245</f>
        <v>162.24444235354289</v>
      </c>
      <c r="H1055" s="3">
        <f>[1]Residential!D$245</f>
        <v>164.14890139964101</v>
      </c>
      <c r="I1055" s="3">
        <f>[1]Residential!E$245</f>
        <v>163.7207866000079</v>
      </c>
      <c r="J1055" s="3">
        <f>[1]Residential!F$245</f>
        <v>164.01273507611049</v>
      </c>
      <c r="K1055" s="3">
        <f>[1]Residential!G$245</f>
        <v>163.85779510929234</v>
      </c>
      <c r="L1055" s="3">
        <f>[1]Residential!H$245</f>
        <v>161.94022177138936</v>
      </c>
      <c r="M1055" s="3">
        <f>[1]Residential!I$245</f>
        <v>161.8814664894177</v>
      </c>
      <c r="N1055" s="3">
        <f>[1]Residential!J$245</f>
        <v>158.31862190461371</v>
      </c>
      <c r="O1055" s="3">
        <f>[1]Residential!K$245</f>
        <v>154.54760706464816</v>
      </c>
      <c r="P1055" s="3">
        <f>[1]Residential!L$245</f>
        <v>154.54805706401459</v>
      </c>
      <c r="Q1055" s="3">
        <f>[1]Residential!M$245</f>
        <v>141.83902882350893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129.23881027690115</v>
      </c>
      <c r="G1056" s="1">
        <f>[1]Residential!C$116</f>
        <v>136.31434683568111</v>
      </c>
      <c r="H1056" s="1">
        <f>[1]Residential!D$116</f>
        <v>138.19153001924238</v>
      </c>
      <c r="I1056" s="1">
        <f>[1]Residential!E$116</f>
        <v>138.07818440149671</v>
      </c>
      <c r="J1056" s="1">
        <f>[1]Residential!F$116</f>
        <v>138.22774237646479</v>
      </c>
      <c r="K1056" s="1">
        <f>[1]Residential!G$116</f>
        <v>138.23722130978402</v>
      </c>
      <c r="L1056" s="1">
        <f>[1]Residential!H$116</f>
        <v>136.54844058101912</v>
      </c>
      <c r="M1056" s="1">
        <f>[1]Residential!I$116</f>
        <v>136.26685267122849</v>
      </c>
      <c r="N1056" s="1">
        <f>[1]Residential!J$116</f>
        <v>132.11919250689945</v>
      </c>
      <c r="O1056" s="1">
        <f>[1]Residential!K$116</f>
        <v>128.81177959232218</v>
      </c>
      <c r="P1056" s="1">
        <f>[1]Residential!L$116</f>
        <v>128.88040104344756</v>
      </c>
      <c r="Q1056" s="1">
        <f>[1]Residential!M$116</f>
        <v>116.8087259562619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27.968355205538796</v>
      </c>
      <c r="G1057" s="1">
        <f t="shared" ref="G1057:K1057" si="1273">SUM(G1058:G1059)</f>
        <v>30.432470556295883</v>
      </c>
      <c r="H1057" s="1">
        <f t="shared" si="1273"/>
        <v>32.86911663309111</v>
      </c>
      <c r="I1057" s="1">
        <f t="shared" si="1273"/>
        <v>38.613926035266616</v>
      </c>
      <c r="J1057" s="1">
        <f t="shared" si="1273"/>
        <v>49.527762582243092</v>
      </c>
      <c r="K1057" s="1">
        <f t="shared" si="1273"/>
        <v>49.204193685479154</v>
      </c>
      <c r="L1057" s="1">
        <f t="shared" ref="L1057:O1057" si="1274">SUM(L1058:L1059)</f>
        <v>59.045624601923045</v>
      </c>
      <c r="M1057" s="1">
        <f t="shared" si="1274"/>
        <v>72.934544998126526</v>
      </c>
      <c r="N1057" s="1">
        <f t="shared" si="1274"/>
        <v>80.701546292258982</v>
      </c>
      <c r="O1057" s="1">
        <f t="shared" si="1274"/>
        <v>81.812297542974903</v>
      </c>
      <c r="P1057" s="1">
        <f>SUM(P1058:P1059)</f>
        <v>81.663898933476972</v>
      </c>
      <c r="Q1057" s="1">
        <f>SUM(Q1058:Q1059)</f>
        <v>79.345275734728432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8.9080129168561051</v>
      </c>
      <c r="G1058" s="1">
        <f>[1]Residential!C$102</f>
        <v>7.7308975476882855</v>
      </c>
      <c r="H1058" s="1">
        <f>[1]Residential!D$102</f>
        <v>8.1191961773880426</v>
      </c>
      <c r="I1058" s="1">
        <f>[1]Residential!E$102</f>
        <v>5.117812848853557</v>
      </c>
      <c r="J1058" s="1">
        <f>[1]Residential!F$102</f>
        <v>2.8634155587515164</v>
      </c>
      <c r="K1058" s="1">
        <f>[1]Residential!G$102</f>
        <v>1.7826894339060047</v>
      </c>
      <c r="L1058" s="1">
        <f>[1]Residential!H$102</f>
        <v>1.1775622978499121</v>
      </c>
      <c r="M1058" s="1">
        <f>[1]Residential!I$102</f>
        <v>1.0812837463294545</v>
      </c>
      <c r="N1058" s="1">
        <f>[1]Residential!J$102</f>
        <v>3.6377609214540949</v>
      </c>
      <c r="O1058" s="1">
        <f>[1]Residential!K$102</f>
        <v>3.61782510422083</v>
      </c>
      <c r="P1058" s="1">
        <f>[1]Residential!L$102</f>
        <v>3.4693575879640344</v>
      </c>
      <c r="Q1058" s="1">
        <f>[1]Residential!M$102</f>
        <v>1.1506820126016764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19.060342288682691</v>
      </c>
      <c r="G1059" s="1">
        <f>[1]Residential!C$104</f>
        <v>22.701573008607596</v>
      </c>
      <c r="H1059" s="1">
        <f>[1]Residential!D$104</f>
        <v>24.749920455703066</v>
      </c>
      <c r="I1059" s="1">
        <f>[1]Residential!E$104</f>
        <v>33.496113186413055</v>
      </c>
      <c r="J1059" s="1">
        <f>[1]Residential!F$104</f>
        <v>46.664347023491572</v>
      </c>
      <c r="K1059" s="1">
        <f>[1]Residential!G$104</f>
        <v>47.421504251573147</v>
      </c>
      <c r="L1059" s="1">
        <f>[1]Residential!H$104</f>
        <v>57.868062304073135</v>
      </c>
      <c r="M1059" s="1">
        <f>[1]Residential!I$104</f>
        <v>71.853261251797065</v>
      </c>
      <c r="N1059" s="1">
        <f>[1]Residential!J$104</f>
        <v>77.063785370804894</v>
      </c>
      <c r="O1059" s="1">
        <f>[1]Residential!K$104</f>
        <v>78.194472438754076</v>
      </c>
      <c r="P1059" s="1">
        <f>[1]Residential!L$104</f>
        <v>78.194541345512931</v>
      </c>
      <c r="Q1059" s="1">
        <f>[1]Residential!M$104</f>
        <v>78.194593722126754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45.12440959576945</v>
      </c>
      <c r="G1060" s="1">
        <f t="shared" ref="G1060:O1060" si="1275">G1061</f>
        <v>38.458893250855127</v>
      </c>
      <c r="H1060" s="1">
        <f t="shared" si="1275"/>
        <v>40.136379934677777</v>
      </c>
      <c r="I1060" s="1">
        <f t="shared" si="1275"/>
        <v>35.863826335427333</v>
      </c>
      <c r="J1060" s="1">
        <f t="shared" si="1275"/>
        <v>18.354631780109941</v>
      </c>
      <c r="K1060" s="1">
        <f t="shared" si="1275"/>
        <v>9.2997465686786018</v>
      </c>
      <c r="L1060" s="1">
        <f t="shared" si="1275"/>
        <v>5.7354716982907679</v>
      </c>
      <c r="M1060" s="1">
        <f t="shared" si="1275"/>
        <v>5.7354682528663874</v>
      </c>
      <c r="N1060" s="1">
        <f t="shared" si="1275"/>
        <v>5.2246990549205758</v>
      </c>
      <c r="O1060" s="1">
        <f t="shared" si="1275"/>
        <v>3.0195807633096003</v>
      </c>
      <c r="P1060" s="1">
        <f>P1061</f>
        <v>3.0195543728430745</v>
      </c>
      <c r="Q1060" s="1">
        <f>Q1061</f>
        <v>0.59833231821552546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45.12440959576945</v>
      </c>
      <c r="G1061" s="1">
        <f>[1]Residential!C$105</f>
        <v>38.458893250855127</v>
      </c>
      <c r="H1061" s="1">
        <f>[1]Residential!D$105</f>
        <v>40.136379934677777</v>
      </c>
      <c r="I1061" s="1">
        <f>[1]Residential!E$105</f>
        <v>35.863826335427333</v>
      </c>
      <c r="J1061" s="1">
        <f>[1]Residential!F$105</f>
        <v>18.354631780109941</v>
      </c>
      <c r="K1061" s="1">
        <f>[1]Residential!G$105</f>
        <v>9.2997465686786018</v>
      </c>
      <c r="L1061" s="1">
        <f>[1]Residential!H$105</f>
        <v>5.7354716982907679</v>
      </c>
      <c r="M1061" s="1">
        <f>[1]Residential!I$105</f>
        <v>5.7354682528663874</v>
      </c>
      <c r="N1061" s="1">
        <f>[1]Residential!J$105</f>
        <v>5.2246990549205758</v>
      </c>
      <c r="O1061" s="1">
        <f>[1]Residential!K$105</f>
        <v>3.0195807633096003</v>
      </c>
      <c r="P1061" s="1">
        <f>[1]Residential!L$105</f>
        <v>3.0195543728430745</v>
      </c>
      <c r="Q1061" s="1">
        <f>[1]Residential!M$105</f>
        <v>0.59833231821552546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36.569928610195575</v>
      </c>
      <c r="G1062" s="1">
        <f t="shared" ref="G1062:K1062" si="1276">SUM(G1063:G1064)</f>
        <v>39.35068656117727</v>
      </c>
      <c r="H1062" s="1">
        <f t="shared" si="1276"/>
        <v>37.717397915480305</v>
      </c>
      <c r="I1062" s="1">
        <f t="shared" si="1276"/>
        <v>37.718179211058271</v>
      </c>
      <c r="J1062" s="1">
        <f t="shared" si="1276"/>
        <v>43.099060735692973</v>
      </c>
      <c r="K1062" s="1">
        <f t="shared" si="1276"/>
        <v>44.369667310542745</v>
      </c>
      <c r="L1062" s="1">
        <f t="shared" ref="L1062:O1062" si="1277">SUM(L1063:L1064)</f>
        <v>38.385727827627399</v>
      </c>
      <c r="M1062" s="1">
        <f t="shared" si="1277"/>
        <v>21.529747934913708</v>
      </c>
      <c r="N1062" s="1">
        <f t="shared" si="1277"/>
        <v>10.65211501560081</v>
      </c>
      <c r="O1062" s="1">
        <f t="shared" si="1277"/>
        <v>8.7871013282450932</v>
      </c>
      <c r="P1062" s="1">
        <f>SUM(P1063:P1064)</f>
        <v>8.7869810540279687</v>
      </c>
      <c r="Q1062" s="1">
        <f>SUM(Q1063:Q1064)</f>
        <v>7.5565792677674795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36.569928610195575</v>
      </c>
      <c r="G1063" s="1">
        <f>[1]Residential!C$106</f>
        <v>39.35068656117727</v>
      </c>
      <c r="H1063" s="1">
        <f>[1]Residential!D$106</f>
        <v>37.706778325981091</v>
      </c>
      <c r="I1063" s="1">
        <f>[1]Residential!E$106</f>
        <v>37.706721804817505</v>
      </c>
      <c r="J1063" s="1">
        <f>[1]Residential!F$106</f>
        <v>35.730976064685763</v>
      </c>
      <c r="K1063" s="1">
        <f>[1]Residential!G$106</f>
        <v>32.125279801569462</v>
      </c>
      <c r="L1063" s="1">
        <f>[1]Residential!H$106</f>
        <v>26.164581270857283</v>
      </c>
      <c r="M1063" s="1">
        <f>[1]Residential!I$106</f>
        <v>12.509845037299311</v>
      </c>
      <c r="N1063" s="1">
        <f>[1]Residential!J$106</f>
        <v>6.0737820088332217</v>
      </c>
      <c r="O1063" s="1">
        <f>[1]Residential!K$106</f>
        <v>4.6326510997681334</v>
      </c>
      <c r="P1063" s="1">
        <f>[1]Residential!L$106</f>
        <v>4.6326336761818929</v>
      </c>
      <c r="Q1063" s="1">
        <f>[1]Residential!M$106</f>
        <v>3.4021435624678329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1.0619589499214746E-2</v>
      </c>
      <c r="I1064" s="1">
        <f>[1]Residential!E$107</f>
        <v>1.145740624076705E-2</v>
      </c>
      <c r="J1064" s="1">
        <f>[1]Residential!F$107</f>
        <v>7.3680846710072077</v>
      </c>
      <c r="K1064" s="1">
        <f>[1]Residential!G$107</f>
        <v>12.244387508973283</v>
      </c>
      <c r="L1064" s="1">
        <f>[1]Residential!H$107</f>
        <v>12.221146556770115</v>
      </c>
      <c r="M1064" s="1">
        <f>[1]Residential!I$107</f>
        <v>9.0199028976143989</v>
      </c>
      <c r="N1064" s="1">
        <f>[1]Residential!J$107</f>
        <v>4.5783330067675871</v>
      </c>
      <c r="O1064" s="1">
        <f>[1]Residential!K$107</f>
        <v>4.1544502284769607</v>
      </c>
      <c r="P1064" s="1">
        <f>[1]Residential!L$107</f>
        <v>4.1543473778460749</v>
      </c>
      <c r="Q1064" s="1">
        <f>[1]Residential!M$107</f>
        <v>4.1544357052996466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7.2001427516199812E-2</v>
      </c>
      <c r="G1065" s="1">
        <f t="shared" ref="G1065:O1065" si="1278">G1066</f>
        <v>7.2000541240490837E-2</v>
      </c>
      <c r="H1065" s="1">
        <f t="shared" si="1278"/>
        <v>1.0729240381596797E-3</v>
      </c>
      <c r="I1065" s="1">
        <f t="shared" si="1278"/>
        <v>6.6738245418558227E-4</v>
      </c>
      <c r="J1065" s="1">
        <f t="shared" si="1278"/>
        <v>2.6442813105344439E-4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7.2001427516199812E-2</v>
      </c>
      <c r="G1066" s="1">
        <f>[1]Residential!C$108</f>
        <v>7.2000541240490837E-2</v>
      </c>
      <c r="H1066" s="1">
        <f>[1]Residential!D$108</f>
        <v>1.0729240381596797E-3</v>
      </c>
      <c r="I1066" s="1">
        <f>[1]Residential!E$108</f>
        <v>6.6738245418558227E-4</v>
      </c>
      <c r="J1066" s="1">
        <f>[1]Residential!F$108</f>
        <v>2.6442813105344439E-4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4.0388451090887996</v>
      </c>
      <c r="G1067" s="1">
        <f>SUM([1]Residential!C$109:C$110)</f>
        <v>7.6968380344506642</v>
      </c>
      <c r="H1067" s="1">
        <f>SUM([1]Residential!D$109:D$110)</f>
        <v>8.2240238486959498</v>
      </c>
      <c r="I1067" s="1">
        <f>SUM([1]Residential!E$109:E$110)</f>
        <v>5.7099455476680685</v>
      </c>
      <c r="J1067" s="1">
        <f>SUM([1]Residential!F$109:F$110)</f>
        <v>5.8385773281306319</v>
      </c>
      <c r="K1067" s="1">
        <f>SUM([1]Residential!G$109:G$110)</f>
        <v>7.9916518717975018</v>
      </c>
      <c r="L1067" s="1">
        <f>SUM([1]Residential!H$109:H$110)</f>
        <v>6.5554801786339967</v>
      </c>
      <c r="M1067" s="1">
        <f>SUM([1]Residential!I$109:I$110)</f>
        <v>8.0349655448003237</v>
      </c>
      <c r="N1067" s="1">
        <f>SUM([1]Residential!J$109:J$110)</f>
        <v>7.8828078312042056</v>
      </c>
      <c r="O1067" s="1">
        <f>SUM([1]Residential!K$109:K$110)</f>
        <v>7.7850927226778701</v>
      </c>
      <c r="P1067" s="1">
        <f>SUM([1]Residential!L$109:L$110)</f>
        <v>7.9825183514630824</v>
      </c>
      <c r="Q1067" s="1">
        <f>SUM([1]Residential!M$109:M$110)</f>
        <v>6.8880548776236701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7.3926224294607434E-2</v>
      </c>
      <c r="G1068" s="1">
        <f>[1]Residential!C$109</f>
        <v>3.824484926606345E-3</v>
      </c>
      <c r="H1068" s="1">
        <f>[1]Residential!D$109</f>
        <v>0.24736236611523696</v>
      </c>
      <c r="I1068" s="1">
        <f>[1]Residential!E$109</f>
        <v>0.2542835313991002</v>
      </c>
      <c r="J1068" s="1">
        <f>[1]Residential!F$109</f>
        <v>0.25431217052687427</v>
      </c>
      <c r="K1068" s="1">
        <f>[1]Residential!G$109</f>
        <v>0.52109030902016384</v>
      </c>
      <c r="L1068" s="1">
        <f>[1]Residential!H$109</f>
        <v>0.52108489187432383</v>
      </c>
      <c r="M1068" s="1">
        <f>[1]Residential!I$109</f>
        <v>0.52109147115851129</v>
      </c>
      <c r="N1068" s="1">
        <f>[1]Residential!J$109</f>
        <v>0.52116025733124272</v>
      </c>
      <c r="O1068" s="1">
        <f>[1]Residential!K$109</f>
        <v>0.52123231804500647</v>
      </c>
      <c r="P1068" s="1">
        <f>[1]Residential!L$109</f>
        <v>0.52123180322700546</v>
      </c>
      <c r="Q1068" s="1">
        <f>[1]Residential!M$109</f>
        <v>0.52147067695567395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7.3926224294607434E-2</v>
      </c>
      <c r="G1069" s="1">
        <f t="shared" ref="G1069:K1069" si="1279">IFERROR(G$1068/G$1043,0)*G1044</f>
        <v>3.824484926606345E-3</v>
      </c>
      <c r="H1069" s="1">
        <f t="shared" si="1279"/>
        <v>0.24736236611523696</v>
      </c>
      <c r="I1069" s="1">
        <f t="shared" si="1279"/>
        <v>0.25056620087829401</v>
      </c>
      <c r="J1069" s="1">
        <f t="shared" si="1279"/>
        <v>0.24853726832785239</v>
      </c>
      <c r="K1069" s="1">
        <f t="shared" si="1279"/>
        <v>0.10588723277797026</v>
      </c>
      <c r="L1069" s="1">
        <f t="shared" ref="L1069:O1069" si="1280">IFERROR(L$1068/L$1043,0)*L1044</f>
        <v>0</v>
      </c>
      <c r="M1069" s="1">
        <f t="shared" si="1280"/>
        <v>0</v>
      </c>
      <c r="N1069" s="1">
        <f t="shared" si="1280"/>
        <v>1.2259800959269413E-2</v>
      </c>
      <c r="O1069" s="1">
        <f t="shared" si="1280"/>
        <v>2.5820307484535773E-2</v>
      </c>
      <c r="P1069" s="1">
        <f t="shared" ref="P1069:Q1071" si="1281">IFERROR(P$1068/P$1043,0)*P1044</f>
        <v>2.3827153261436137E-2</v>
      </c>
      <c r="Q1069" s="1">
        <f t="shared" si="1281"/>
        <v>0.20791496883783234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3.7173305208062016E-3</v>
      </c>
      <c r="J1071" s="1">
        <f t="shared" si="1284"/>
        <v>5.7749021990218972E-3</v>
      </c>
      <c r="K1071" s="1">
        <f t="shared" si="1284"/>
        <v>0.41520307624219366</v>
      </c>
      <c r="L1071" s="1">
        <f t="shared" ref="L1071:O1071" si="1285">IFERROR(L$1068/L$1043,0)*L1046</f>
        <v>0.52108489187432383</v>
      </c>
      <c r="M1071" s="1">
        <f t="shared" si="1285"/>
        <v>0.52109147115851129</v>
      </c>
      <c r="N1071" s="1">
        <f t="shared" si="1285"/>
        <v>0.50890045637197334</v>
      </c>
      <c r="O1071" s="1">
        <f t="shared" si="1285"/>
        <v>0.49541201056047068</v>
      </c>
      <c r="P1071" s="1">
        <f t="shared" si="1281"/>
        <v>0.49740464996556932</v>
      </c>
      <c r="Q1071" s="1">
        <f t="shared" si="1281"/>
        <v>0.31355570811784161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3.9649188847941921</v>
      </c>
      <c r="G1072" s="1">
        <f t="shared" ref="G1072:K1072" si="1286">G1067-G1068</f>
        <v>7.6930135495240579</v>
      </c>
      <c r="H1072" s="1">
        <f t="shared" si="1286"/>
        <v>7.9766614825807132</v>
      </c>
      <c r="I1072" s="1">
        <f t="shared" si="1286"/>
        <v>5.4556620162689686</v>
      </c>
      <c r="J1072" s="1">
        <f t="shared" si="1286"/>
        <v>5.5842651576037579</v>
      </c>
      <c r="K1072" s="1">
        <f t="shared" si="1286"/>
        <v>7.4705615627773376</v>
      </c>
      <c r="L1072" s="1">
        <f t="shared" ref="L1072:O1072" si="1287">L1067-L1068</f>
        <v>6.0343952867596728</v>
      </c>
      <c r="M1072" s="1">
        <f t="shared" si="1287"/>
        <v>7.5138740736418121</v>
      </c>
      <c r="N1072" s="1">
        <f t="shared" si="1287"/>
        <v>7.361647573872963</v>
      </c>
      <c r="O1072" s="1">
        <f t="shared" si="1287"/>
        <v>7.2638604046328634</v>
      </c>
      <c r="P1072" s="1">
        <f>P1067-P1068</f>
        <v>7.4612865482360773</v>
      </c>
      <c r="Q1072" s="1">
        <f>Q1067-Q1068</f>
        <v>6.3665842006679965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9.1310878980991408</v>
      </c>
      <c r="G1073" s="1">
        <f t="shared" ref="G1073:O1073" si="1288">G1074</f>
        <v>9.2342972395181562</v>
      </c>
      <c r="H1073" s="1">
        <f t="shared" si="1288"/>
        <v>8.1712837987045397</v>
      </c>
      <c r="I1073" s="1">
        <f t="shared" si="1288"/>
        <v>6.8506066765332676</v>
      </c>
      <c r="J1073" s="1">
        <f t="shared" si="1288"/>
        <v>6.1366728427601904</v>
      </c>
      <c r="K1073" s="1">
        <f t="shared" si="1288"/>
        <v>4.7538541103212539</v>
      </c>
      <c r="L1073" s="1">
        <f t="shared" si="1288"/>
        <v>4.1344777385392337</v>
      </c>
      <c r="M1073" s="1">
        <f t="shared" si="1288"/>
        <v>3.728197007007751</v>
      </c>
      <c r="N1073" s="1">
        <f t="shared" si="1288"/>
        <v>3.3022089229227127</v>
      </c>
      <c r="O1073" s="1">
        <f t="shared" si="1288"/>
        <v>3.0211484739387982</v>
      </c>
      <c r="P1073" s="1">
        <f>P1074</f>
        <v>3.0108299522750315</v>
      </c>
      <c r="Q1073" s="1">
        <f>Q1074</f>
        <v>2.3659877690771065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9.1310878980991408</v>
      </c>
      <c r="G1074" s="1">
        <f>[1]Residential!C$111</f>
        <v>9.2342972395181562</v>
      </c>
      <c r="H1074" s="1">
        <f>[1]Residential!D$111</f>
        <v>8.1712837987045397</v>
      </c>
      <c r="I1074" s="1">
        <f>[1]Residential!E$111</f>
        <v>6.8506066765332676</v>
      </c>
      <c r="J1074" s="1">
        <f>[1]Residential!F$111</f>
        <v>6.1366728427601904</v>
      </c>
      <c r="K1074" s="1">
        <f>[1]Residential!G$111</f>
        <v>4.7538541103212539</v>
      </c>
      <c r="L1074" s="1">
        <f>[1]Residential!H$111</f>
        <v>4.1344777385392337</v>
      </c>
      <c r="M1074" s="1">
        <f>[1]Residential!I$111</f>
        <v>3.728197007007751</v>
      </c>
      <c r="N1074" s="1">
        <f>[1]Residential!J$111</f>
        <v>3.3022089229227127</v>
      </c>
      <c r="O1074" s="1">
        <f>[1]Residential!K$111</f>
        <v>3.0211484739387982</v>
      </c>
      <c r="P1074" s="1">
        <f>[1]Residential!L$111</f>
        <v>3.0108299522750315</v>
      </c>
      <c r="Q1074" s="1">
        <f>[1]Residential!M$111</f>
        <v>2.3659877690771065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2.6968934092032786</v>
      </c>
      <c r="G1075" s="1">
        <f t="shared" ref="G1075:O1075" si="1289">G1076</f>
        <v>3.1682270541922382</v>
      </c>
      <c r="H1075" s="1">
        <f t="shared" si="1289"/>
        <v>3.1714582591894791</v>
      </c>
      <c r="I1075" s="1">
        <f t="shared" si="1289"/>
        <v>3.3020965601451824</v>
      </c>
      <c r="J1075" s="1">
        <f t="shared" si="1289"/>
        <v>3.4197565564506793</v>
      </c>
      <c r="K1075" s="1">
        <f t="shared" si="1289"/>
        <v>3.5156205787513968</v>
      </c>
      <c r="L1075" s="1">
        <f t="shared" si="1289"/>
        <v>3.5937308458058781</v>
      </c>
      <c r="M1075" s="1">
        <f t="shared" si="1289"/>
        <v>3.668509907957497</v>
      </c>
      <c r="N1075" s="1">
        <f t="shared" si="1289"/>
        <v>3.7217963282136353</v>
      </c>
      <c r="O1075" s="1">
        <f t="shared" si="1289"/>
        <v>3.7823736201442228</v>
      </c>
      <c r="P1075" s="1">
        <f>P1076</f>
        <v>3.7825161308121675</v>
      </c>
      <c r="Q1075" s="1">
        <f>Q1076</f>
        <v>3.7825369882072906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2.6968934092032786</v>
      </c>
      <c r="G1076" s="1">
        <f>[1]Residential!C$112</f>
        <v>3.1682270541922382</v>
      </c>
      <c r="H1076" s="1">
        <f>[1]Residential!D$112</f>
        <v>3.1714582591894791</v>
      </c>
      <c r="I1076" s="1">
        <f>[1]Residential!E$112</f>
        <v>3.3020965601451824</v>
      </c>
      <c r="J1076" s="1">
        <f>[1]Residential!F$112</f>
        <v>3.4197565564506793</v>
      </c>
      <c r="K1076" s="1">
        <f>[1]Residential!G$112</f>
        <v>3.5156205787513968</v>
      </c>
      <c r="L1076" s="1">
        <f>[1]Residential!H$112</f>
        <v>3.5937308458058781</v>
      </c>
      <c r="M1076" s="1">
        <f>[1]Residential!I$112</f>
        <v>3.668509907957497</v>
      </c>
      <c r="N1076" s="1">
        <f>[1]Residential!J$112</f>
        <v>3.7217963282136353</v>
      </c>
      <c r="O1076" s="1">
        <f>[1]Residential!K$112</f>
        <v>3.7823736201442228</v>
      </c>
      <c r="P1076" s="1">
        <f>[1]Residential!L$112</f>
        <v>3.7825161308121675</v>
      </c>
      <c r="Q1076" s="1">
        <f>[1]Residential!M$112</f>
        <v>3.7825369882072906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0.78534194873689578</v>
      </c>
      <c r="G1077" s="1">
        <f t="shared" ref="G1077:O1077" si="1290">G1078</f>
        <v>0.94128272501912424</v>
      </c>
      <c r="H1077" s="1">
        <f t="shared" si="1290"/>
        <v>0.94173438366391993</v>
      </c>
      <c r="I1077" s="1">
        <f t="shared" si="1290"/>
        <v>0.85714714305730733</v>
      </c>
      <c r="J1077" s="1">
        <f t="shared" si="1290"/>
        <v>0.83212007620321427</v>
      </c>
      <c r="K1077" s="1">
        <f t="shared" si="1290"/>
        <v>0.87536456035214139</v>
      </c>
      <c r="L1077" s="1">
        <f t="shared" si="1290"/>
        <v>0.87084330050985315</v>
      </c>
      <c r="M1077" s="1">
        <f t="shared" si="1290"/>
        <v>2.4078191568628218</v>
      </c>
      <c r="N1077" s="1">
        <f t="shared" si="1290"/>
        <v>2.4077038110473161</v>
      </c>
      <c r="O1077" s="1">
        <f t="shared" si="1290"/>
        <v>2.3771184587092309</v>
      </c>
      <c r="P1077" s="1">
        <f>P1078</f>
        <v>2.4076204899510931</v>
      </c>
      <c r="Q1077" s="1">
        <f>Q1078</f>
        <v>1.8478880398789124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0.78534194873689578</v>
      </c>
      <c r="G1078" s="1">
        <f>[1]Residential!C$113</f>
        <v>0.94128272501912424</v>
      </c>
      <c r="H1078" s="1">
        <f>[1]Residential!D$113</f>
        <v>0.94173438366391993</v>
      </c>
      <c r="I1078" s="1">
        <f>[1]Residential!E$113</f>
        <v>0.85714714305730733</v>
      </c>
      <c r="J1078" s="1">
        <f>[1]Residential!F$113</f>
        <v>0.83212007620321427</v>
      </c>
      <c r="K1078" s="1">
        <f>[1]Residential!G$113</f>
        <v>0.87536456035214139</v>
      </c>
      <c r="L1078" s="1">
        <f>[1]Residential!H$113</f>
        <v>0.87084330050985315</v>
      </c>
      <c r="M1078" s="1">
        <f>[1]Residential!I$113</f>
        <v>2.4078191568628218</v>
      </c>
      <c r="N1078" s="1">
        <f>[1]Residential!J$113</f>
        <v>2.4077038110473161</v>
      </c>
      <c r="O1078" s="1">
        <f>[1]Residential!K$113</f>
        <v>2.3771184587092309</v>
      </c>
      <c r="P1078" s="1">
        <f>[1]Residential!L$113</f>
        <v>2.4076204899510931</v>
      </c>
      <c r="Q1078" s="1">
        <f>[1]Residential!M$113</f>
        <v>1.8478880398789124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2.8519470727529996</v>
      </c>
      <c r="G1081" s="1">
        <f>[1]Residential!C$10-[1]Residential!C$223</f>
        <v>6.9596508729321354</v>
      </c>
      <c r="H1081" s="1">
        <f>[1]Residential!D$10-[1]Residential!D$223</f>
        <v>6.9590623217011505</v>
      </c>
      <c r="I1081" s="1">
        <f>[1]Residential!E$10-[1]Residential!E$223</f>
        <v>9.1617895098864945</v>
      </c>
      <c r="J1081" s="1">
        <f>[1]Residential!F$10-[1]Residential!F$223</f>
        <v>11.018896046743032</v>
      </c>
      <c r="K1081" s="1">
        <f>[1]Residential!G$10-[1]Residential!G$223</f>
        <v>18.22712262386122</v>
      </c>
      <c r="L1081" s="1">
        <f>[1]Residential!H$10-[1]Residential!H$223</f>
        <v>18.227084389688947</v>
      </c>
      <c r="M1081" s="1">
        <f>[1]Residential!I$10-[1]Residential!I$223</f>
        <v>18.227599868693471</v>
      </c>
      <c r="N1081" s="1">
        <f>[1]Residential!J$10-[1]Residential!J$223</f>
        <v>18.226315250731229</v>
      </c>
      <c r="O1081" s="1">
        <f>[1]Residential!K$10-[1]Residential!K$223</f>
        <v>18.227066682322445</v>
      </c>
      <c r="P1081" s="1">
        <f>[1]Residential!L$10-[1]Residential!L$223</f>
        <v>18.226481758598148</v>
      </c>
      <c r="Q1081" s="1">
        <f>[1]Residential!M$10-[1]Residential!M$223</f>
        <v>14.424070960763482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26.97835260040215</v>
      </c>
      <c r="G1082" s="1">
        <f>[1]Residential!C$224</f>
        <v>25.930095517861801</v>
      </c>
      <c r="H1082" s="1">
        <f>[1]Residential!D$224</f>
        <v>25.957371380398634</v>
      </c>
      <c r="I1082" s="1">
        <f>[1]Residential!E$224</f>
        <v>25.642602198511149</v>
      </c>
      <c r="J1082" s="1">
        <f>[1]Residential!F$224</f>
        <v>25.784992699645663</v>
      </c>
      <c r="K1082" s="1">
        <f>[1]Residential!G$224</f>
        <v>25.620573799508332</v>
      </c>
      <c r="L1082" s="1">
        <f>[1]Residential!H$224</f>
        <v>25.391781190370249</v>
      </c>
      <c r="M1082" s="1">
        <f>[1]Residential!I$224</f>
        <v>25.614613818189238</v>
      </c>
      <c r="N1082" s="1">
        <f>[1]Residential!J$224</f>
        <v>26.199429397714219</v>
      </c>
      <c r="O1082" s="1">
        <f>[1]Residential!K$224</f>
        <v>25.73582747232599</v>
      </c>
      <c r="P1082" s="1">
        <f>[1]Residential!L$224</f>
        <v>25.667656020567055</v>
      </c>
      <c r="Q1082" s="1">
        <f>[1]Residential!M$224</f>
        <v>25.030302867247038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9.8846011889319989</v>
      </c>
      <c r="G1083" s="1">
        <f t="shared" ref="G1083:K1083" si="1292">SUM(G1084:G1085)</f>
        <v>10.604169607632706</v>
      </c>
      <c r="H1083" s="1">
        <f t="shared" si="1292"/>
        <v>11.884411903452417</v>
      </c>
      <c r="I1083" s="1">
        <f t="shared" si="1292"/>
        <v>11.863453399483081</v>
      </c>
      <c r="J1083" s="1">
        <f t="shared" si="1292"/>
        <v>13.777225521706796</v>
      </c>
      <c r="K1083" s="1">
        <f t="shared" si="1292"/>
        <v>11.048089502087652</v>
      </c>
      <c r="L1083" s="1">
        <f t="shared" ref="L1083:O1083" si="1293">SUM(L1084:L1085)</f>
        <v>13.6373103990594</v>
      </c>
      <c r="M1083" s="1">
        <f t="shared" si="1293"/>
        <v>17.437150957101686</v>
      </c>
      <c r="N1083" s="1">
        <f t="shared" si="1293"/>
        <v>19.77824797576698</v>
      </c>
      <c r="O1083" s="1">
        <f t="shared" si="1293"/>
        <v>19.648873314521417</v>
      </c>
      <c r="P1083" s="1">
        <f>SUM(P1084:P1085)</f>
        <v>19.50797784627327</v>
      </c>
      <c r="Q1083" s="1">
        <f>SUM(Q1084:Q1085)</f>
        <v>19.956917427832551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6.6447030191934076</v>
      </c>
      <c r="G1084" s="1">
        <f>[1]Residential!C$231-G1058</f>
        <v>6.9687093344524387</v>
      </c>
      <c r="H1084" s="1">
        <f>[1]Residential!D$231-H1058</f>
        <v>6.916503808750754</v>
      </c>
      <c r="I1084" s="1">
        <f>[1]Residential!E$231-I1058</f>
        <v>4.3818986529372559</v>
      </c>
      <c r="J1084" s="1">
        <f>[1]Residential!F$231-J1058</f>
        <v>2.1883404979459944</v>
      </c>
      <c r="K1084" s="1">
        <f>[1]Residential!G$231-K1058</f>
        <v>1.3624007477739288</v>
      </c>
      <c r="L1084" s="1">
        <f>[1]Residential!H$231-L1058</f>
        <v>0.89993801452228905</v>
      </c>
      <c r="M1084" s="1">
        <f>[1]Residential!I$231-M1058</f>
        <v>0.82635756606630006</v>
      </c>
      <c r="N1084" s="1">
        <f>[1]Residential!J$231-N1058</f>
        <v>2.7801266537693521</v>
      </c>
      <c r="O1084" s="1">
        <f>[1]Residential!K$231-O1058</f>
        <v>2.7648942217074444</v>
      </c>
      <c r="P1084" s="1">
        <f>[1]Residential!L$231-P1058</f>
        <v>2.6514324092801962</v>
      </c>
      <c r="Q1084" s="1">
        <f>[1]Residential!M$231-Q1058</f>
        <v>0.87947380490265781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3.2398981697385913</v>
      </c>
      <c r="G1085" s="1">
        <f>[1]Residential!C$233-G1059</f>
        <v>3.6354602731802679</v>
      </c>
      <c r="H1085" s="1">
        <f>[1]Residential!D$233-H1059</f>
        <v>4.9679080947016629</v>
      </c>
      <c r="I1085" s="1">
        <f>[1]Residential!E$233-I1059</f>
        <v>7.4815547465458252</v>
      </c>
      <c r="J1085" s="1">
        <f>[1]Residential!F$233-J1059</f>
        <v>11.588885023760803</v>
      </c>
      <c r="K1085" s="1">
        <f>[1]Residential!G$233-K1059</f>
        <v>9.6856887543137233</v>
      </c>
      <c r="L1085" s="1">
        <f>[1]Residential!H$233-L1059</f>
        <v>12.73737238453711</v>
      </c>
      <c r="M1085" s="1">
        <f>[1]Residential!I$233-M1059</f>
        <v>16.610793391035386</v>
      </c>
      <c r="N1085" s="1">
        <f>[1]Residential!J$233-N1059</f>
        <v>16.99812132199763</v>
      </c>
      <c r="O1085" s="1">
        <f>[1]Residential!K$233-O1059</f>
        <v>16.883979092813973</v>
      </c>
      <c r="P1085" s="1">
        <f>[1]Residential!L$233-P1059</f>
        <v>16.856545436993073</v>
      </c>
      <c r="Q1085" s="1">
        <f>[1]Residential!M$233-Q1059</f>
        <v>19.077443622929891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6.9844688148566192</v>
      </c>
      <c r="G1086" s="1">
        <f t="shared" ref="G1086:O1086" si="1294">G1087</f>
        <v>5.994749505661737</v>
      </c>
      <c r="H1086" s="1">
        <f t="shared" si="1294"/>
        <v>3.8488510286525042</v>
      </c>
      <c r="I1086" s="1">
        <f t="shared" si="1294"/>
        <v>1.031053819163759</v>
      </c>
      <c r="J1086" s="1">
        <f t="shared" si="1294"/>
        <v>0.35592287424341151</v>
      </c>
      <c r="K1086" s="1">
        <f t="shared" si="1294"/>
        <v>1.0946381863750076E-3</v>
      </c>
      <c r="L1086" s="1">
        <f t="shared" si="1294"/>
        <v>8.4454247925425108E-4</v>
      </c>
      <c r="M1086" s="1">
        <f t="shared" si="1294"/>
        <v>4.4834391073145241E-4</v>
      </c>
      <c r="N1086" s="1">
        <f t="shared" si="1294"/>
        <v>3.3159670243776418E-4</v>
      </c>
      <c r="O1086" s="1">
        <f t="shared" si="1294"/>
        <v>5.0777346322439243E-4</v>
      </c>
      <c r="P1086" s="1">
        <f>P1087</f>
        <v>4.3013727911489497E-4</v>
      </c>
      <c r="Q1086" s="1">
        <f>Q1087</f>
        <v>9.801087876388781E-4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6.9844688148566192</v>
      </c>
      <c r="G1087" s="1">
        <f>[1]Residential!C$234-G1061</f>
        <v>5.994749505661737</v>
      </c>
      <c r="H1087" s="1">
        <f>[1]Residential!D$234-H1061</f>
        <v>3.8488510286525042</v>
      </c>
      <c r="I1087" s="1">
        <f>[1]Residential!E$234-I1061</f>
        <v>1.031053819163759</v>
      </c>
      <c r="J1087" s="1">
        <f>[1]Residential!F$234-J1061</f>
        <v>0.35592287424341151</v>
      </c>
      <c r="K1087" s="1">
        <f>[1]Residential!G$234-K1061</f>
        <v>1.0946381863750076E-3</v>
      </c>
      <c r="L1087" s="1">
        <f>[1]Residential!H$234-L1061</f>
        <v>8.4454247925425108E-4</v>
      </c>
      <c r="M1087" s="1">
        <f>[1]Residential!I$234-M1061</f>
        <v>4.4834391073145241E-4</v>
      </c>
      <c r="N1087" s="1">
        <f>[1]Residential!J$234-N1061</f>
        <v>3.3159670243776418E-4</v>
      </c>
      <c r="O1087" s="1">
        <f>[1]Residential!K$234-O1061</f>
        <v>5.0777346322439243E-4</v>
      </c>
      <c r="P1087" s="1">
        <f>[1]Residential!L$234-P1061</f>
        <v>4.3013727911489497E-4</v>
      </c>
      <c r="Q1087" s="1">
        <f>[1]Residential!M$234-Q1061</f>
        <v>9.801087876388781E-4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6.3804568013698244</v>
      </c>
      <c r="G1088" s="1">
        <f t="shared" ref="G1088:K1088" si="1295">SUM(G1089:G1090)</f>
        <v>5.0889893684602399</v>
      </c>
      <c r="H1088" s="1">
        <f t="shared" si="1295"/>
        <v>6.3823432366133055</v>
      </c>
      <c r="I1088" s="1">
        <f t="shared" si="1295"/>
        <v>9.7958854784652516</v>
      </c>
      <c r="J1088" s="1">
        <f t="shared" si="1295"/>
        <v>9.1859461993464961</v>
      </c>
      <c r="K1088" s="1">
        <f t="shared" si="1295"/>
        <v>11.727207594873732</v>
      </c>
      <c r="L1088" s="1">
        <f t="shared" ref="L1088:O1088" si="1296">SUM(L1089:L1090)</f>
        <v>9.1826277208890019</v>
      </c>
      <c r="M1088" s="1">
        <f t="shared" si="1296"/>
        <v>3.4110022560697164</v>
      </c>
      <c r="N1088" s="1">
        <f t="shared" si="1296"/>
        <v>1.6960504069791575</v>
      </c>
      <c r="O1088" s="1">
        <f t="shared" si="1296"/>
        <v>1.4265979246110403</v>
      </c>
      <c r="P1088" s="1">
        <f>SUM(P1089:P1090)</f>
        <v>1.4265692501632428</v>
      </c>
      <c r="Q1088" s="1">
        <f>SUM(Q1089:Q1090)</f>
        <v>1.2691667476837147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6.3804568013698244</v>
      </c>
      <c r="G1089" s="1">
        <f>[1]Residential!C$235-G1063</f>
        <v>5.0889893684602399</v>
      </c>
      <c r="H1089" s="1">
        <f>[1]Residential!D$235-H1063</f>
        <v>6.3802121105389702</v>
      </c>
      <c r="I1089" s="1">
        <f>[1]Residential!E$235-I1063</f>
        <v>9.7933323578691756</v>
      </c>
      <c r="J1089" s="1">
        <f>[1]Residential!F$235-J1063</f>
        <v>7.3561203915645166</v>
      </c>
      <c r="K1089" s="1">
        <f>[1]Residential!G$235-K1063</f>
        <v>8.3433721435366266</v>
      </c>
      <c r="L1089" s="1">
        <f>[1]Residential!H$235-L1063</f>
        <v>5.4188359417243142</v>
      </c>
      <c r="M1089" s="1">
        <f>[1]Residential!I$235-M1063</f>
        <v>1.6004956461727087</v>
      </c>
      <c r="N1089" s="1">
        <f>[1]Residential!J$235-N1063</f>
        <v>0.77707209703856872</v>
      </c>
      <c r="O1089" s="1">
        <f>[1]Residential!K$235-O1063</f>
        <v>0.59270109512720648</v>
      </c>
      <c r="P1089" s="1">
        <f>[1]Residential!L$235-P1063</f>
        <v>0.5926943069674051</v>
      </c>
      <c r="Q1089" s="1">
        <f>[1]Residential!M$235-Q1063</f>
        <v>0.435274771105155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2.1311260743353492E-3</v>
      </c>
      <c r="I1090" s="1">
        <f>[1]Residential!E$236-I1064</f>
        <v>2.5531205960759897E-3</v>
      </c>
      <c r="J1090" s="1">
        <f>[1]Residential!F$236-J1064</f>
        <v>1.8298258077819787</v>
      </c>
      <c r="K1090" s="1">
        <f>[1]Residential!G$236-K1064</f>
        <v>3.3838354513371058</v>
      </c>
      <c r="L1090" s="1">
        <f>[1]Residential!H$236-L1064</f>
        <v>3.7637917791646878</v>
      </c>
      <c r="M1090" s="1">
        <f>[1]Residential!I$236-M1064</f>
        <v>1.8105066098970077</v>
      </c>
      <c r="N1090" s="1">
        <f>[1]Residential!J$236-N1064</f>
        <v>0.91897830994058882</v>
      </c>
      <c r="O1090" s="1">
        <f>[1]Residential!K$236-O1064</f>
        <v>0.83389682948383381</v>
      </c>
      <c r="P1090" s="1">
        <f>[1]Residential!L$236-P1064</f>
        <v>0.83387494319583766</v>
      </c>
      <c r="Q1090" s="1">
        <f>[1]Residential!M$236-Q1064</f>
        <v>0.83389197657855973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1.317063726095266</v>
      </c>
      <c r="G1093" s="1">
        <f t="shared" ref="G1093:K1093" si="1297">SUM(G1094,G1098)</f>
        <v>1.463378288632128</v>
      </c>
      <c r="H1093" s="1">
        <f t="shared" si="1297"/>
        <v>1.4344145560315491</v>
      </c>
      <c r="I1093" s="1">
        <f t="shared" si="1297"/>
        <v>0.99594083390780397</v>
      </c>
      <c r="J1093" s="1">
        <f t="shared" si="1297"/>
        <v>1.0183719202099524</v>
      </c>
      <c r="K1093" s="1">
        <f t="shared" si="1297"/>
        <v>1.393919435854249</v>
      </c>
      <c r="L1093" s="1">
        <f t="shared" ref="L1093:O1093" si="1298">SUM(L1094,L1098)</f>
        <v>1.143420004827465</v>
      </c>
      <c r="M1093" s="1">
        <f t="shared" si="1298"/>
        <v>1.4008534616578232</v>
      </c>
      <c r="N1093" s="1">
        <f t="shared" si="1298"/>
        <v>1.3749343198845771</v>
      </c>
      <c r="O1093" s="1">
        <f t="shared" si="1298"/>
        <v>1.3578826125510055</v>
      </c>
      <c r="P1093" s="1">
        <f>SUM(P1094,P1098)</f>
        <v>1.3923005520782443</v>
      </c>
      <c r="Q1093" s="1">
        <f>SUM(Q1094,Q1098)</f>
        <v>1.2014175022077622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2.4107274677729995E-2</v>
      </c>
      <c r="G1094" s="1">
        <f>[1]Residential!C$238-G1068</f>
        <v>7.27138622606603E-4</v>
      </c>
      <c r="H1094" s="1">
        <f>[1]Residential!D$238-H1068</f>
        <v>4.3144351852331203E-2</v>
      </c>
      <c r="I1094" s="1">
        <f>[1]Residential!E$238-I1068</f>
        <v>4.4352673803355003E-2</v>
      </c>
      <c r="J1094" s="1">
        <f>[1]Residential!F$238-J1068</f>
        <v>4.4357445123559658E-2</v>
      </c>
      <c r="K1094" s="1">
        <f>[1]Residential!G$238-K1068</f>
        <v>9.0889583434160315E-2</v>
      </c>
      <c r="L1094" s="1">
        <f>[1]Residential!H$238-L1068</f>
        <v>9.0888672278254368E-2</v>
      </c>
      <c r="M1094" s="1">
        <f>[1]Residential!I$238-M1068</f>
        <v>9.084952351602249E-2</v>
      </c>
      <c r="N1094" s="1">
        <f>[1]Residential!J$238-N1068</f>
        <v>9.0901762329925861E-2</v>
      </c>
      <c r="O1094" s="1">
        <f>[1]Residential!K$238-O1068</f>
        <v>9.0913792164766249E-2</v>
      </c>
      <c r="P1094" s="1">
        <f>[1]Residential!L$238-P1068</f>
        <v>9.0912578642639241E-2</v>
      </c>
      <c r="Q1094" s="1">
        <f>[1]Residential!M$238-Q1068</f>
        <v>9.09551403572465E-2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2.4107274677729992E-2</v>
      </c>
      <c r="G1095" s="1">
        <f t="shared" ref="G1095:K1097" si="1299">IFERROR(G$1094/G$1043,0)*G1044</f>
        <v>7.27138622606603E-4</v>
      </c>
      <c r="H1095" s="1">
        <f t="shared" si="1299"/>
        <v>4.3144351852331203E-2</v>
      </c>
      <c r="I1095" s="1">
        <f t="shared" si="1299"/>
        <v>4.3704289115988823E-2</v>
      </c>
      <c r="J1095" s="1">
        <f t="shared" si="1299"/>
        <v>4.3350179498574684E-2</v>
      </c>
      <c r="K1095" s="1">
        <f t="shared" si="1299"/>
        <v>1.8469056728923499E-2</v>
      </c>
      <c r="L1095" s="1">
        <f t="shared" ref="L1095:O1095" si="1300">IFERROR(L$1094/L$1043,0)*L1044</f>
        <v>0</v>
      </c>
      <c r="M1095" s="1">
        <f t="shared" si="1300"/>
        <v>0</v>
      </c>
      <c r="N1095" s="1">
        <f t="shared" si="1300"/>
        <v>2.1383777779190542E-3</v>
      </c>
      <c r="O1095" s="1">
        <f t="shared" si="1300"/>
        <v>4.5036003851103351E-3</v>
      </c>
      <c r="P1095" s="1">
        <f t="shared" ref="P1095:Q1097" si="1301">IFERROR(P$1094/P$1043,0)*P1044</f>
        <v>4.1559013308463035E-3</v>
      </c>
      <c r="Q1095" s="1">
        <f t="shared" si="1301"/>
        <v>3.6264618527390449E-2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6.4838468736617776E-4</v>
      </c>
      <c r="J1097" s="1">
        <f t="shared" si="1299"/>
        <v>1.0072656249849759E-3</v>
      </c>
      <c r="K1097" s="1">
        <f t="shared" si="1299"/>
        <v>7.2420526705236826E-2</v>
      </c>
      <c r="L1097" s="1">
        <f t="shared" ref="L1097:O1097" si="1303">IFERROR(L$1094/L$1043,0)*L1046</f>
        <v>9.0888672278254368E-2</v>
      </c>
      <c r="M1097" s="1">
        <f t="shared" si="1303"/>
        <v>9.084952351602249E-2</v>
      </c>
      <c r="N1097" s="1">
        <f t="shared" si="1303"/>
        <v>8.8763384552006816E-2</v>
      </c>
      <c r="O1097" s="1">
        <f t="shared" si="1303"/>
        <v>8.6410191779655907E-2</v>
      </c>
      <c r="P1097" s="1">
        <f t="shared" si="1301"/>
        <v>8.6756677311792943E-2</v>
      </c>
      <c r="Q1097" s="1">
        <f t="shared" si="1301"/>
        <v>5.4690521829856058E-2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1.292956451417536</v>
      </c>
      <c r="G1098" s="1">
        <f>[1]Residential!C$239-G1072</f>
        <v>1.4626511500095214</v>
      </c>
      <c r="H1098" s="1">
        <f>[1]Residential!D$239-H1072</f>
        <v>1.391270204179218</v>
      </c>
      <c r="I1098" s="1">
        <f>[1]Residential!E$239-I1072</f>
        <v>0.95158816010444891</v>
      </c>
      <c r="J1098" s="1">
        <f>[1]Residential!F$239-J1072</f>
        <v>0.97401447508639283</v>
      </c>
      <c r="K1098" s="1">
        <f>[1]Residential!G$239-K1072</f>
        <v>1.3030298524200887</v>
      </c>
      <c r="L1098" s="1">
        <f>[1]Residential!H$239-L1072</f>
        <v>1.0525313325492105</v>
      </c>
      <c r="M1098" s="1">
        <f>[1]Residential!I$239-M1072</f>
        <v>1.3100039381418007</v>
      </c>
      <c r="N1098" s="1">
        <f>[1]Residential!J$239-N1072</f>
        <v>1.2840325575546512</v>
      </c>
      <c r="O1098" s="1">
        <f>[1]Residential!K$239-O1072</f>
        <v>1.2669688203862393</v>
      </c>
      <c r="P1098" s="1">
        <f>[1]Residential!L$239-P1072</f>
        <v>1.3013879734356051</v>
      </c>
      <c r="Q1098" s="1">
        <f>[1]Residential!M$239-Q1072</f>
        <v>1.1104623618505158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0.52047612442907898</v>
      </c>
      <c r="G1099" s="1">
        <f t="shared" ref="G1099:O1099" si="1304">G1100</f>
        <v>0.59724315846364995</v>
      </c>
      <c r="H1099" s="1">
        <f t="shared" si="1304"/>
        <v>0.33219657060693919</v>
      </c>
      <c r="I1099" s="1">
        <f t="shared" si="1304"/>
        <v>0.2784717725442496</v>
      </c>
      <c r="J1099" s="1">
        <f t="shared" si="1304"/>
        <v>0.24945107899449859</v>
      </c>
      <c r="K1099" s="1">
        <f t="shared" si="1304"/>
        <v>0.19324126146422049</v>
      </c>
      <c r="L1099" s="1">
        <f t="shared" si="1304"/>
        <v>0.16806253897738355</v>
      </c>
      <c r="M1099" s="1">
        <f t="shared" si="1304"/>
        <v>0.15154674301281812</v>
      </c>
      <c r="N1099" s="1">
        <f t="shared" si="1304"/>
        <v>0.13423076644223597</v>
      </c>
      <c r="O1099" s="1">
        <f t="shared" si="1304"/>
        <v>0.12280852916791973</v>
      </c>
      <c r="P1099" s="1">
        <f>P1100</f>
        <v>0.12238661362324299</v>
      </c>
      <c r="Q1099" s="1">
        <f>Q1100</f>
        <v>9.6185484038943336E-2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0.52047612442907898</v>
      </c>
      <c r="G1100" s="1">
        <f>[1]Residential!C$240-G1074</f>
        <v>0.59724315846364995</v>
      </c>
      <c r="H1100" s="1">
        <f>[1]Residential!D$240-H1074</f>
        <v>0.33219657060693919</v>
      </c>
      <c r="I1100" s="1">
        <f>[1]Residential!E$240-I1074</f>
        <v>0.2784717725442496</v>
      </c>
      <c r="J1100" s="1">
        <f>[1]Residential!F$240-J1074</f>
        <v>0.24945107899449859</v>
      </c>
      <c r="K1100" s="1">
        <f>[1]Residential!G$240-K1074</f>
        <v>0.19324126146422049</v>
      </c>
      <c r="L1100" s="1">
        <f>[1]Residential!H$240-L1074</f>
        <v>0.16806253897738355</v>
      </c>
      <c r="M1100" s="1">
        <f>[1]Residential!I$240-M1074</f>
        <v>0.15154674301281812</v>
      </c>
      <c r="N1100" s="1">
        <f>[1]Residential!J$240-N1074</f>
        <v>0.13423076644223597</v>
      </c>
      <c r="O1100" s="1">
        <f>[1]Residential!K$240-O1074</f>
        <v>0.12280852916791973</v>
      </c>
      <c r="P1100" s="1">
        <f>[1]Residential!L$240-P1074</f>
        <v>0.12238661362324299</v>
      </c>
      <c r="Q1100" s="1">
        <f>[1]Residential!M$240-Q1074</f>
        <v>9.6185484038943336E-2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0.169797920059513</v>
      </c>
      <c r="G1101" s="1">
        <f t="shared" ref="G1101" si="1305">G1102</f>
        <v>0.19483749605366141</v>
      </c>
      <c r="H1101" s="1">
        <f t="shared" ref="H1101" si="1306">H1102</f>
        <v>0.12891633335040176</v>
      </c>
      <c r="I1101" s="1">
        <f t="shared" ref="I1101" si="1307">I1102</f>
        <v>0.13422803886910595</v>
      </c>
      <c r="J1101" s="1">
        <f t="shared" ref="J1101" si="1308">J1102</f>
        <v>0.13901198883142518</v>
      </c>
      <c r="K1101" s="1">
        <f t="shared" ref="K1101:O1101" si="1309">K1102</f>
        <v>0.14290874353998806</v>
      </c>
      <c r="L1101" s="1">
        <f t="shared" si="1309"/>
        <v>0.14608174703704879</v>
      </c>
      <c r="M1101" s="1">
        <f t="shared" si="1309"/>
        <v>0.14912057063678841</v>
      </c>
      <c r="N1101" s="1">
        <f t="shared" si="1309"/>
        <v>0.15128618587020082</v>
      </c>
      <c r="O1101" s="1">
        <f t="shared" si="1309"/>
        <v>0.15375059959346027</v>
      </c>
      <c r="P1101" s="1">
        <f>P1102</f>
        <v>0.15375406569652528</v>
      </c>
      <c r="Q1101" s="1">
        <f>Q1102</f>
        <v>0.153758278182754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0.169797920059513</v>
      </c>
      <c r="G1102" s="1">
        <f>[1]Residential!C$241-G1076</f>
        <v>0.19483749605366141</v>
      </c>
      <c r="H1102" s="1">
        <f>[1]Residential!D$241-H1076</f>
        <v>0.12891633335040176</v>
      </c>
      <c r="I1102" s="1">
        <f>[1]Residential!E$241-I1076</f>
        <v>0.13422803886910595</v>
      </c>
      <c r="J1102" s="1">
        <f>[1]Residential!F$241-J1076</f>
        <v>0.13901198883142518</v>
      </c>
      <c r="K1102" s="1">
        <f>[1]Residential!G$241-K1076</f>
        <v>0.14290874353998806</v>
      </c>
      <c r="L1102" s="1">
        <f>[1]Residential!H$241-L1076</f>
        <v>0.14608174703704879</v>
      </c>
      <c r="M1102" s="1">
        <f>[1]Residential!I$241-M1076</f>
        <v>0.14912057063678841</v>
      </c>
      <c r="N1102" s="1">
        <f>[1]Residential!J$241-N1076</f>
        <v>0.15128618587020082</v>
      </c>
      <c r="O1102" s="1">
        <f>[1]Residential!K$241-O1076</f>
        <v>0.15375059959346027</v>
      </c>
      <c r="P1102" s="1">
        <f>[1]Residential!L$241-P1076</f>
        <v>0.15375406569652528</v>
      </c>
      <c r="Q1102" s="1">
        <f>[1]Residential!M$241-Q1076</f>
        <v>0.153758278182754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1.7214880246598512</v>
      </c>
      <c r="G1103" s="1">
        <f t="shared" ref="G1103" si="1310">G1104</f>
        <v>1.9867280929576852</v>
      </c>
      <c r="H1103" s="1">
        <f t="shared" ref="H1103" si="1311">H1104</f>
        <v>1.9462377516915179</v>
      </c>
      <c r="I1103" s="1">
        <f t="shared" ref="I1103" si="1312">I1104</f>
        <v>1.5435688560778935</v>
      </c>
      <c r="J1103" s="1">
        <f t="shared" ref="J1103" si="1313">J1104</f>
        <v>1.0590631163130904</v>
      </c>
      <c r="K1103" s="1">
        <f t="shared" ref="K1103:O1103" si="1314">K1104</f>
        <v>1.114112623502115</v>
      </c>
      <c r="L1103" s="1">
        <f t="shared" si="1314"/>
        <v>1.1134342371006936</v>
      </c>
      <c r="M1103" s="1">
        <f t="shared" si="1314"/>
        <v>3.064491485799683</v>
      </c>
      <c r="N1103" s="1">
        <f t="shared" si="1314"/>
        <v>3.0643481460686344</v>
      </c>
      <c r="O1103" s="1">
        <f t="shared" si="1314"/>
        <v>3.0254067184179307</v>
      </c>
      <c r="P1103" s="1">
        <f>P1104</f>
        <v>3.0642375554534129</v>
      </c>
      <c r="Q1103" s="1">
        <f>Q1104</f>
        <v>2.3518773185136648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1.7214880246598512</v>
      </c>
      <c r="G1104" s="1">
        <f>[1]Residential!C$242-G1078</f>
        <v>1.9867280929576852</v>
      </c>
      <c r="H1104" s="1">
        <f>[1]Residential!D$242-H1078</f>
        <v>1.9462377516915179</v>
      </c>
      <c r="I1104" s="1">
        <f>[1]Residential!E$242-I1078</f>
        <v>1.5435688560778935</v>
      </c>
      <c r="J1104" s="1">
        <f>[1]Residential!F$242-J1078</f>
        <v>1.0590631163130904</v>
      </c>
      <c r="K1104" s="1">
        <f>[1]Residential!G$242-K1078</f>
        <v>1.114112623502115</v>
      </c>
      <c r="L1104" s="1">
        <f>[1]Residential!H$242-L1078</f>
        <v>1.1134342371006936</v>
      </c>
      <c r="M1104" s="1">
        <f>[1]Residential!I$242-M1078</f>
        <v>3.064491485799683</v>
      </c>
      <c r="N1104" s="1">
        <f>[1]Residential!J$242-N1078</f>
        <v>3.0643481460686344</v>
      </c>
      <c r="O1104" s="1">
        <f>[1]Residential!K$242-O1078</f>
        <v>3.0254067184179307</v>
      </c>
      <c r="P1104" s="1">
        <f>[1]Residential!L$242-P1078</f>
        <v>3.0642375554534129</v>
      </c>
      <c r="Q1104" s="1">
        <f>[1]Residential!M$242-Q1078</f>
        <v>2.3518773185136648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0.94999999999999973</v>
      </c>
      <c r="G1109" s="4">
        <f t="shared" ref="G1109:K1110" si="1322">IFERROR(G1058/G975,"-")</f>
        <v>0.94999999999999962</v>
      </c>
      <c r="H1109" s="4">
        <f t="shared" si="1322"/>
        <v>0.95000000000000062</v>
      </c>
      <c r="I1109" s="4">
        <f t="shared" si="1322"/>
        <v>0.95</v>
      </c>
      <c r="J1109" s="4">
        <f t="shared" si="1322"/>
        <v>0.94999999999999984</v>
      </c>
      <c r="K1109" s="4">
        <f t="shared" si="1322"/>
        <v>0.94999999999999918</v>
      </c>
      <c r="L1109" s="4">
        <f t="shared" ref="L1109:O1109" si="1323">IFERROR(L1058/L975,"-")</f>
        <v>0.95000000000000018</v>
      </c>
      <c r="M1109" s="4">
        <f t="shared" si="1323"/>
        <v>0.95000000000000018</v>
      </c>
      <c r="N1109" s="4">
        <f t="shared" si="1323"/>
        <v>0.94999999999999962</v>
      </c>
      <c r="O1109" s="4">
        <f t="shared" si="1323"/>
        <v>0.95000000000000007</v>
      </c>
      <c r="P1109" s="4">
        <f>IFERROR(P1058/P975,"-")</f>
        <v>0.95000000000000051</v>
      </c>
      <c r="Q1109" s="4">
        <f>IFERROR(Q1058/Q975,"-")</f>
        <v>0.95000000000000062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3.2000000485009794</v>
      </c>
      <c r="G1110" s="4">
        <f t="shared" si="1322"/>
        <v>3.2533333724830631</v>
      </c>
      <c r="H1110" s="4">
        <f t="shared" si="1322"/>
        <v>3.3333333333333339</v>
      </c>
      <c r="I1110" s="4">
        <f t="shared" si="1322"/>
        <v>3.4666666666666712</v>
      </c>
      <c r="J1110" s="4">
        <f t="shared" si="1322"/>
        <v>3.5833333333333348</v>
      </c>
      <c r="K1110" s="4">
        <f t="shared" si="1322"/>
        <v>3.7000000000000006</v>
      </c>
      <c r="L1110" s="4">
        <f t="shared" ref="L1110:O1110" si="1324">IFERROR(L1059/L976,"-")</f>
        <v>3.7999999999999989</v>
      </c>
      <c r="M1110" s="4">
        <f t="shared" si="1324"/>
        <v>3.8999999999999995</v>
      </c>
      <c r="N1110" s="4">
        <f t="shared" si="1324"/>
        <v>3.9</v>
      </c>
      <c r="O1110" s="4">
        <f t="shared" si="1324"/>
        <v>3.8999999999999995</v>
      </c>
      <c r="P1110" s="4">
        <f>IFERROR(P1059/P976,"-")</f>
        <v>3.899999999999999</v>
      </c>
      <c r="Q1110" s="4">
        <f>IFERROR(Q1059/Q976,"-")</f>
        <v>3.8999999999999986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0.89583333333333381</v>
      </c>
      <c r="G1111" s="4">
        <f t="shared" ref="G1111:K1111" si="1325">IFERROR(G1061/G985,"-")</f>
        <v>0.89583333333333448</v>
      </c>
      <c r="H1111" s="4">
        <f t="shared" si="1325"/>
        <v>0.89583333333333393</v>
      </c>
      <c r="I1111" s="4">
        <f t="shared" si="1325"/>
        <v>0.89583333333333437</v>
      </c>
      <c r="J1111" s="4">
        <f t="shared" si="1325"/>
        <v>0.89583333333333337</v>
      </c>
      <c r="K1111" s="4">
        <f t="shared" si="1325"/>
        <v>0.89583333333333459</v>
      </c>
      <c r="L1111" s="4">
        <f t="shared" ref="L1111:O1111" si="1326">IFERROR(L1061/L985,"-")</f>
        <v>0.8958333333333337</v>
      </c>
      <c r="M1111" s="4">
        <f t="shared" si="1326"/>
        <v>0.89583333333333426</v>
      </c>
      <c r="N1111" s="4">
        <f t="shared" si="1326"/>
        <v>0.89583333333333337</v>
      </c>
      <c r="O1111" s="4">
        <f t="shared" si="1326"/>
        <v>0.89583333333333304</v>
      </c>
      <c r="P1111" s="4">
        <f>IFERROR(P1061/P985,"-")</f>
        <v>0.89583333333333348</v>
      </c>
      <c r="Q1111" s="4">
        <f>IFERROR(Q1061/Q985,"-")</f>
        <v>0.8958333333333337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0.95</v>
      </c>
      <c r="G1112" s="4">
        <f t="shared" ref="G1112:K1112" si="1327">IFERROR(G1063/G998,"-")</f>
        <v>0.95000000000000051</v>
      </c>
      <c r="H1112" s="4">
        <f t="shared" si="1327"/>
        <v>0.95000000000000007</v>
      </c>
      <c r="I1112" s="4">
        <f t="shared" si="1327"/>
        <v>0.95</v>
      </c>
      <c r="J1112" s="4">
        <f t="shared" si="1327"/>
        <v>0.95000000000000029</v>
      </c>
      <c r="K1112" s="4">
        <f t="shared" si="1327"/>
        <v>0.9499999999999994</v>
      </c>
      <c r="L1112" s="4">
        <f t="shared" ref="L1112:O1112" si="1328">IFERROR(L1063/L998,"-")</f>
        <v>0.95</v>
      </c>
      <c r="M1112" s="4">
        <f t="shared" si="1328"/>
        <v>0.94999999999999984</v>
      </c>
      <c r="N1112" s="4">
        <f t="shared" si="1328"/>
        <v>0.95000000000000018</v>
      </c>
      <c r="O1112" s="4">
        <f t="shared" si="1328"/>
        <v>0.94999999999999984</v>
      </c>
      <c r="P1112" s="4">
        <f>IFERROR(P1063/P998,"-")</f>
        <v>0.94999999999999984</v>
      </c>
      <c r="Q1112" s="4">
        <f>IFERROR(Q1063/Q998,"-")</f>
        <v>0.95000000000000007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1.9999999999999993</v>
      </c>
      <c r="I1113" s="4">
        <f t="shared" si="1329"/>
        <v>2.08</v>
      </c>
      <c r="J1113" s="4">
        <f t="shared" si="1329"/>
        <v>2.1499999999999995</v>
      </c>
      <c r="K1113" s="4">
        <f t="shared" si="1329"/>
        <v>2.2200000000000006</v>
      </c>
      <c r="L1113" s="4">
        <f t="shared" ref="L1113:O1113" si="1330">IFERROR(L1064/L999,"-")</f>
        <v>2.2800000000000011</v>
      </c>
      <c r="M1113" s="4">
        <f t="shared" si="1330"/>
        <v>2.339999999999999</v>
      </c>
      <c r="N1113" s="4">
        <f t="shared" si="1330"/>
        <v>2.3399999999999981</v>
      </c>
      <c r="O1113" s="4">
        <f t="shared" si="1330"/>
        <v>2.339999999999999</v>
      </c>
      <c r="P1113" s="4">
        <f>IFERROR(P1064/P999,"-")</f>
        <v>2.34</v>
      </c>
      <c r="Q1113" s="4">
        <f>IFERROR(Q1064/Q999,"-")</f>
        <v>2.3400000000000003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0.71999999999999953</v>
      </c>
      <c r="G1114" s="4">
        <f t="shared" ref="G1114:K1114" si="1331">IFERROR(G1066/G1017,"-")</f>
        <v>0.71999999999999931</v>
      </c>
      <c r="H1114" s="4">
        <f t="shared" si="1331"/>
        <v>0.71999999999999986</v>
      </c>
      <c r="I1114" s="4">
        <f t="shared" si="1331"/>
        <v>0.72000000000000119</v>
      </c>
      <c r="J1114" s="4">
        <f t="shared" si="1331"/>
        <v>0.71999999999999909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0.71999999999999942</v>
      </c>
      <c r="G1119" s="4">
        <f t="shared" ref="G1119:K1119" si="1333">IFERROR(G1074/G1022,"-")</f>
        <v>0.7200000000000002</v>
      </c>
      <c r="H1119" s="4">
        <f t="shared" si="1333"/>
        <v>0.72</v>
      </c>
      <c r="I1119" s="4">
        <f t="shared" si="1333"/>
        <v>0.71999999999999975</v>
      </c>
      <c r="J1119" s="4">
        <f t="shared" si="1333"/>
        <v>0.72</v>
      </c>
      <c r="K1119" s="4">
        <f t="shared" si="1333"/>
        <v>0.71999999999999942</v>
      </c>
      <c r="L1119" s="4">
        <f t="shared" ref="L1119:O1119" si="1334">IFERROR(L1074/L1022,"-")</f>
        <v>0.72000000000000064</v>
      </c>
      <c r="M1119" s="4">
        <f t="shared" si="1334"/>
        <v>0.72000000000000042</v>
      </c>
      <c r="N1119" s="4">
        <f t="shared" si="1334"/>
        <v>0.7200000000000002</v>
      </c>
      <c r="O1119" s="4">
        <f t="shared" si="1334"/>
        <v>0.71999999999999953</v>
      </c>
      <c r="P1119" s="4">
        <f>IFERROR(P1074/P1022,"-")</f>
        <v>0.71999999999999986</v>
      </c>
      <c r="Q1119" s="4">
        <f>IFERROR(Q1074/Q1022,"-")</f>
        <v>0.72000000000000008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0.89999999999999947</v>
      </c>
      <c r="G1120" s="4">
        <f t="shared" ref="G1120:K1120" si="1335">IFERROR(G1076/G1027,"-")</f>
        <v>0.89999999999999936</v>
      </c>
      <c r="H1120" s="4">
        <f t="shared" si="1335"/>
        <v>0.89999999999999991</v>
      </c>
      <c r="I1120" s="4">
        <f t="shared" si="1335"/>
        <v>0.89999999999999991</v>
      </c>
      <c r="J1120" s="4">
        <f t="shared" si="1335"/>
        <v>0.89999999999999991</v>
      </c>
      <c r="K1120" s="4">
        <f t="shared" si="1335"/>
        <v>0.89999999999999969</v>
      </c>
      <c r="L1120" s="4">
        <f t="shared" ref="L1120:O1120" si="1336">IFERROR(L1076/L1027,"-")</f>
        <v>0.90000000000000091</v>
      </c>
      <c r="M1120" s="4">
        <f t="shared" si="1336"/>
        <v>0.89999999999999991</v>
      </c>
      <c r="N1120" s="4">
        <f t="shared" si="1336"/>
        <v>0.89999999999999991</v>
      </c>
      <c r="O1120" s="4">
        <f t="shared" si="1336"/>
        <v>0.90000000000000024</v>
      </c>
      <c r="P1120" s="4">
        <f>IFERROR(P1076/P1027,"-")</f>
        <v>0.89999999999999969</v>
      </c>
      <c r="Q1120" s="4">
        <f>IFERROR(Q1076/Q1027,"-")</f>
        <v>0.90000000000000024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0.78999999999999992</v>
      </c>
      <c r="G1123" s="4">
        <f t="shared" ref="G1123:K1124" si="1339">IFERROR(G1084/G978,"-")</f>
        <v>0.79199999999999937</v>
      </c>
      <c r="H1123" s="4">
        <f t="shared" si="1339"/>
        <v>0.79500000000000037</v>
      </c>
      <c r="I1123" s="4">
        <f t="shared" si="1339"/>
        <v>0.8000000000000016</v>
      </c>
      <c r="J1123" s="4">
        <f t="shared" si="1339"/>
        <v>0.80500000000000027</v>
      </c>
      <c r="K1123" s="4">
        <f t="shared" si="1339"/>
        <v>0.81000000000000072</v>
      </c>
      <c r="L1123" s="4">
        <f t="shared" ref="L1123:O1123" si="1340">IFERROR(L1084/L978,"-")</f>
        <v>0.81499999999999995</v>
      </c>
      <c r="M1123" s="4">
        <f t="shared" si="1340"/>
        <v>0.82000000000000051</v>
      </c>
      <c r="N1123" s="4">
        <f t="shared" si="1340"/>
        <v>0.81999999999999973</v>
      </c>
      <c r="O1123" s="4">
        <f t="shared" si="1340"/>
        <v>0.81999999999999951</v>
      </c>
      <c r="P1123" s="4">
        <f>IFERROR(P1084/P978,"-")</f>
        <v>0.81999999999999884</v>
      </c>
      <c r="Q1123" s="4">
        <f>IFERROR(Q1084/Q978,"-")</f>
        <v>0.81999999999999851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2.8199999999999981</v>
      </c>
      <c r="G1124" s="4">
        <f t="shared" si="1339"/>
        <v>2.826000000000001</v>
      </c>
      <c r="H1124" s="4">
        <f t="shared" si="1339"/>
        <v>2.835</v>
      </c>
      <c r="I1124" s="4">
        <f t="shared" si="1339"/>
        <v>2.8499999999999988</v>
      </c>
      <c r="J1124" s="4">
        <f t="shared" si="1339"/>
        <v>2.93</v>
      </c>
      <c r="K1124" s="4">
        <f t="shared" si="1339"/>
        <v>3.0099999999999985</v>
      </c>
      <c r="L1124" s="4">
        <f t="shared" ref="L1124:O1124" si="1341">IFERROR(L1085/L979,"-")</f>
        <v>3.0649999999999955</v>
      </c>
      <c r="M1124" s="4">
        <f t="shared" si="1341"/>
        <v>3.1200000000000006</v>
      </c>
      <c r="N1124" s="4">
        <f t="shared" si="1341"/>
        <v>3.1200000000000054</v>
      </c>
      <c r="O1124" s="4">
        <f t="shared" si="1341"/>
        <v>3.1200000000000014</v>
      </c>
      <c r="P1124" s="4">
        <f>IFERROR(P1085/P979,"-")</f>
        <v>3.120000000000001</v>
      </c>
      <c r="Q1124" s="4">
        <f>IFERROR(Q1085/Q979,"-")</f>
        <v>3.1200000000000019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0.70833333333333381</v>
      </c>
      <c r="G1125" s="4">
        <f t="shared" ref="G1125:K1125" si="1342">IFERROR(G1087/G991,"-")</f>
        <v>0.71458333333333379</v>
      </c>
      <c r="H1125" s="4">
        <f t="shared" si="1342"/>
        <v>0.72395833333333326</v>
      </c>
      <c r="I1125" s="4">
        <f t="shared" si="1342"/>
        <v>0.73958333333333304</v>
      </c>
      <c r="J1125" s="4">
        <f t="shared" si="1342"/>
        <v>0.74739583333333282</v>
      </c>
      <c r="K1125" s="4">
        <f t="shared" si="1342"/>
        <v>0.75520833333360271</v>
      </c>
      <c r="L1125" s="4">
        <f t="shared" ref="L1125:O1125" si="1343">IFERROR(L1087/L991,"-")</f>
        <v>0.75520833333339543</v>
      </c>
      <c r="M1125" s="4">
        <f t="shared" si="1343"/>
        <v>0.75520833333312742</v>
      </c>
      <c r="N1125" s="4">
        <f t="shared" si="1343"/>
        <v>0.75520833333379311</v>
      </c>
      <c r="O1125" s="4">
        <f t="shared" si="1343"/>
        <v>0.75520833333304582</v>
      </c>
      <c r="P1125" s="4">
        <f>IFERROR(P1087/P991,"-")</f>
        <v>0.75520833333338966</v>
      </c>
      <c r="Q1125" s="4">
        <f>IFERROR(Q1087/Q991,"-")</f>
        <v>0.75520833333333259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0.75000000000000067</v>
      </c>
      <c r="G1126" s="4">
        <f t="shared" ref="G1126:K1126" si="1344">IFERROR(G1089/G1007,"-")</f>
        <v>0.75400000000000111</v>
      </c>
      <c r="H1126" s="4">
        <f t="shared" si="1344"/>
        <v>0.75999999999999968</v>
      </c>
      <c r="I1126" s="4">
        <f t="shared" si="1344"/>
        <v>0.77007874517344121</v>
      </c>
      <c r="J1126" s="4">
        <f t="shared" si="1344"/>
        <v>0.78329174050525296</v>
      </c>
      <c r="K1126" s="4">
        <f t="shared" si="1344"/>
        <v>0.8129371674746666</v>
      </c>
      <c r="L1126" s="4">
        <f t="shared" ref="L1126:O1126" si="1345">IFERROR(L1089/L1007,"-")</f>
        <v>0.92588539830192518</v>
      </c>
      <c r="M1126" s="4">
        <f t="shared" si="1345"/>
        <v>1.1415790250379898</v>
      </c>
      <c r="N1126" s="4">
        <f t="shared" si="1345"/>
        <v>0.96575647253574737</v>
      </c>
      <c r="O1126" s="4">
        <f t="shared" si="1345"/>
        <v>0.99240705932438422</v>
      </c>
      <c r="P1126" s="4">
        <f>IFERROR(P1089/P1007,"-")</f>
        <v>0.95936535368947828</v>
      </c>
      <c r="Q1126" s="4">
        <f>IFERROR(Q1089/Q1007,"-")</f>
        <v>0.91322307789539814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1.7009999999999996</v>
      </c>
      <c r="I1127" s="4">
        <f t="shared" si="1346"/>
        <v>1.71</v>
      </c>
      <c r="J1127" s="4">
        <f t="shared" si="1346"/>
        <v>1.7580000000000005</v>
      </c>
      <c r="K1127" s="4">
        <f t="shared" si="1346"/>
        <v>1.8060000000000016</v>
      </c>
      <c r="L1127" s="4">
        <f t="shared" ref="L1127:O1127" si="1347">IFERROR(L1090/L1008,"-")</f>
        <v>1.8389999999999989</v>
      </c>
      <c r="M1127" s="4">
        <f t="shared" si="1347"/>
        <v>1.8720000000000001</v>
      </c>
      <c r="N1127" s="4">
        <f t="shared" si="1347"/>
        <v>1.871999999999999</v>
      </c>
      <c r="O1127" s="4">
        <f t="shared" si="1347"/>
        <v>1.8719999999999994</v>
      </c>
      <c r="P1127" s="4">
        <f>IFERROR(P1090/P1008,"-")</f>
        <v>1.8719999999999997</v>
      </c>
      <c r="Q1127" s="4">
        <f>IFERROR(Q1090/Q1008,"-")</f>
        <v>1.8720000000000014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0.50000000000000033</v>
      </c>
      <c r="G1132" s="4">
        <f t="shared" ref="G1132:K1132" si="1348">IFERROR(G1100/G1024,"-")</f>
        <v>0.49999999999999983</v>
      </c>
      <c r="H1132" s="4">
        <f t="shared" si="1348"/>
        <v>0.50000000000000078</v>
      </c>
      <c r="I1132" s="4">
        <f t="shared" si="1348"/>
        <v>0.50000000000000044</v>
      </c>
      <c r="J1132" s="4">
        <f t="shared" si="1348"/>
        <v>0.49999999999999944</v>
      </c>
      <c r="K1132" s="4">
        <f t="shared" si="1348"/>
        <v>0.50000000000000044</v>
      </c>
      <c r="L1132" s="4">
        <f t="shared" ref="L1132:O1132" si="1349">IFERROR(L1100/L1024,"-")</f>
        <v>0.50000000000000033</v>
      </c>
      <c r="M1132" s="4">
        <f t="shared" si="1349"/>
        <v>0.50000000000000078</v>
      </c>
      <c r="N1132" s="4">
        <f t="shared" si="1349"/>
        <v>0.50000000000000067</v>
      </c>
      <c r="O1132" s="4">
        <f t="shared" si="1349"/>
        <v>0.50000000000000089</v>
      </c>
      <c r="P1132" s="4">
        <f>IFERROR(P1100/P1024,"-")</f>
        <v>0.50000000000000122</v>
      </c>
      <c r="Q1132" s="4">
        <f>IFERROR(Q1100/Q1024,"-")</f>
        <v>0.50000000000000033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0.62500000000000033</v>
      </c>
      <c r="G1133" s="4">
        <f t="shared" ref="G1133:K1133" si="1350">IFERROR(G1102/G1029,"-")</f>
        <v>0.625</v>
      </c>
      <c r="H1133" s="4">
        <f t="shared" si="1350"/>
        <v>0.62499999999999978</v>
      </c>
      <c r="I1133" s="4">
        <f t="shared" si="1350"/>
        <v>0.62499999999999978</v>
      </c>
      <c r="J1133" s="4">
        <f t="shared" si="1350"/>
        <v>0.62500000000000067</v>
      </c>
      <c r="K1133" s="4">
        <f t="shared" si="1350"/>
        <v>0.62500000000000056</v>
      </c>
      <c r="L1133" s="4">
        <f t="shared" ref="L1133:O1133" si="1351">IFERROR(L1102/L1029,"-")</f>
        <v>0.62499999999999978</v>
      </c>
      <c r="M1133" s="4">
        <f t="shared" si="1351"/>
        <v>0.62499999999999989</v>
      </c>
      <c r="N1133" s="4">
        <f t="shared" si="1351"/>
        <v>0.62499999999999956</v>
      </c>
      <c r="O1133" s="4">
        <f t="shared" si="1351"/>
        <v>0.62499999999999889</v>
      </c>
      <c r="P1133" s="4">
        <f>IFERROR(P1102/P1029,"-")</f>
        <v>0.62500000000000044</v>
      </c>
      <c r="Q1133" s="4">
        <f>IFERROR(Q1102/Q1029,"-")</f>
        <v>0.62499999999999956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139.15295995268076</v>
      </c>
      <c r="G1136" s="3">
        <f t="shared" si="1354"/>
        <v>135.49299290125816</v>
      </c>
      <c r="H1136" s="3">
        <f t="shared" si="1354"/>
        <v>129.01207934708316</v>
      </c>
      <c r="I1136" s="3">
        <f t="shared" si="1354"/>
        <v>90.054864189833083</v>
      </c>
      <c r="J1136" s="3">
        <f t="shared" si="1354"/>
        <v>61.858253860854589</v>
      </c>
      <c r="K1136" s="3">
        <f t="shared" si="1354"/>
        <v>51.689132284074148</v>
      </c>
      <c r="L1136" s="3">
        <f t="shared" ref="L1136:O1136" si="1355">L1137+L1152+L1157+L1180+L1203</f>
        <v>48.44438199147028</v>
      </c>
      <c r="M1136" s="3">
        <f t="shared" si="1355"/>
        <v>41.582378498303484</v>
      </c>
      <c r="N1136" s="3">
        <f t="shared" si="1355"/>
        <v>38.653671174828425</v>
      </c>
      <c r="O1136" s="3">
        <f t="shared" si="1355"/>
        <v>36.805303613355463</v>
      </c>
      <c r="P1136" s="3">
        <f>P1137+P1152+P1157+P1180+P1203</f>
        <v>35.467590271263894</v>
      </c>
      <c r="Q1136" s="3">
        <f>Q1137+Q1152+Q1157+Q1180+Q1203</f>
        <v>35.349188663739355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0.73841698247893994</v>
      </c>
      <c r="G1137" s="1">
        <f t="shared" ref="G1137:K1137" si="1356">SUM(G1138:G1151)</f>
        <v>1.6412362909367006</v>
      </c>
      <c r="H1137" s="1">
        <f t="shared" si="1356"/>
        <v>4.313544820778815</v>
      </c>
      <c r="I1137" s="1">
        <f t="shared" si="1356"/>
        <v>18.570485552820802</v>
      </c>
      <c r="J1137" s="1">
        <f t="shared" si="1356"/>
        <v>33.016911771165979</v>
      </c>
      <c r="K1137" s="1">
        <f t="shared" si="1356"/>
        <v>37.841179401302441</v>
      </c>
      <c r="L1137" s="1">
        <f t="shared" ref="L1137:O1137" si="1357">SUM(L1138:L1151)</f>
        <v>37.369102444250252</v>
      </c>
      <c r="M1137" s="1">
        <f t="shared" si="1357"/>
        <v>38.319284072078027</v>
      </c>
      <c r="N1137" s="1">
        <f t="shared" si="1357"/>
        <v>36.354215224357944</v>
      </c>
      <c r="O1137" s="1">
        <f t="shared" si="1357"/>
        <v>34.512848675824124</v>
      </c>
      <c r="P1137" s="1">
        <f>SUM(P1138:P1151)</f>
        <v>33.37680566611283</v>
      </c>
      <c r="Q1137" s="1">
        <f>SUM(Q1138:Q1151)</f>
        <v>33.577621320422715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0.46788974147288265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0.37689859696098366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0.2622157651828676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0.11309541890639466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7.7154461585568759E-3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1.4191164237314565E-2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1.3631003103978183E-2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0.52739396930136873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1.0112201027875285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1.2046628095836909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1.2002915237240455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1.1551743648522235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1.0994704554527832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1.0438088344077092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1.0094162966637112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0.99179394723193581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6.618605805041583E-2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0.1031018752580771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1.0409826027259466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5.7975803606900893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11.030329738343198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11.755972851246103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11.277756029795242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10.390423591658239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9.9588214518060241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9.4418320429151521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9.0805108565347687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8.9252517647250631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4.6007678679920838E-2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9.542070313074652E-2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0.10769989941954734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9.1168753686275736E-2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0.61688822131988397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4.0565537306344588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3.5927114062864147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7.7968621708262118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8.3692959261496238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9.6677259473163719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13.037343311951382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10.73362420070438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0.14985807567502876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0.97917799102723457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2.5873383628601858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9.8036380204433122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15.457121221631221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16.442527136995157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16.05829591342572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15.529377213900299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13.971500795991943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11.668183999388313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7.4448782446961461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9.8812602522350961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3.1587752802119254E-5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4.9074995255280368E-5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9.3583540914753528E-5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1.105854553014133E-4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8.39335148903542E-5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8.4781223568780676E-5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5.5641534360711209E-5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4.2492760379686311E-4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6.9621433088383922E-4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8.4819837746086257E-4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1.0107560473418954E-3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7.5998244213499764E-4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6.1324514007200424E-4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1.1163382597733564E-3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1.386286764876479E-3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1.9009412410256445E-3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3.4858009692213663E-4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3.431633278155687E-4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2.8411904171026203E-4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2.1190866636463883E-3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2.1237795762425382E-3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1.7445703770066448E-3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8.1222713649132822E-4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1.7822356209064166E-2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0.16445540120726942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0.75745661009451271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2.0470988614638861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1.9280812951090933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2.1166504799708554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0.87584087220219575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0.66294544008312772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3.9091246480523366E-3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3.5400655771698369E-3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1.9325938861058367E-3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4.0626177298998993E-4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1.0872169463111063E-3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8.6090291515257024E-3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5.9218589422298041E-3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9.5468788775470033E-4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7.5822659366694652E-4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4.6638686237881561E-4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0.34586086857677178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0.91010900049003529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0.87573163962966838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0.72418672348789292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2.3033610005480794E-5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4.1600022583625658E-5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9.8249729537944731E-5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1.2312540482970562E-4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9.0556867475482646E-5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2.8510194480187368E-4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2.6086509048451451E-4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1.4788592267852916E-3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8.3132669870915508E-5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4.8436063792040628E-5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4.3249713525132579E-5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3.1279530616958917E-5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1.3793629251313968E-4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3.0589785428126494E-4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5.9915055137896734E-4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4.4790879874906494E-4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1.4152922888162733E-3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1.3011898618806304E-3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1.1145228953346508E-3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1.7815397650725569E-4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1.5657479107923373E-4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9.0856007937156424E-5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5.3420813460434063E-2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0.13443105153412724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1.1548178716926125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1.6416533159782836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1.392107107585203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1.4675471244839506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0.60505896842589912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0.49604282895022206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3.1966181546725378E-4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2.7315126987681915E-4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1.3731064864793441E-4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9.7382846359203313E-5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3.5856822845562158E-4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2.0708327949940973E-3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5.1875305022222344E-3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3.3816479246355957E-3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3.8131490747717834E-3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2.7795737229017502E-3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0.20530658278475108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0.639351868991478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0.61528841070692142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0.50835301595702753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0.31277066817010474</v>
      </c>
      <c r="J1151" s="1">
        <f>[1]Transport!F$32</f>
        <v>1.1987571175449827</v>
      </c>
      <c r="K1151" s="1">
        <f>[1]Transport!G$32</f>
        <v>1.0559671550583047</v>
      </c>
      <c r="L1151" s="1">
        <f>[1]Transport!H$32</f>
        <v>1.6491502521105716</v>
      </c>
      <c r="M1151" s="1">
        <f>[1]Transport!I$32</f>
        <v>1.9613991140992424</v>
      </c>
      <c r="N1151" s="1">
        <f>[1]Transport!J$32</f>
        <v>1.2398334781731339</v>
      </c>
      <c r="O1151" s="1">
        <f>[1]Transport!K$32</f>
        <v>1.1345269152980364</v>
      </c>
      <c r="P1151" s="1">
        <f>[1]Transport!L$32</f>
        <v>1.3070259094738446</v>
      </c>
      <c r="Q1151" s="1">
        <f>[1]Transport!M$32</f>
        <v>1.8091244226412739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8.5277684542234625E-4</v>
      </c>
      <c r="G1152" s="1">
        <f t="shared" ref="G1152:K1152" si="1362">SUM(G1153:G1156)</f>
        <v>2.0149909254593141E-3</v>
      </c>
      <c r="H1152" s="1">
        <f t="shared" si="1362"/>
        <v>1.9322709358374601E-3</v>
      </c>
      <c r="I1152" s="1">
        <f t="shared" si="1362"/>
        <v>6.0754967656594957E-5</v>
      </c>
      <c r="J1152" s="1">
        <f t="shared" si="1362"/>
        <v>4.6961983310529131E-5</v>
      </c>
      <c r="K1152" s="1">
        <f t="shared" si="1362"/>
        <v>3.722527167476148E-5</v>
      </c>
      <c r="L1152" s="1">
        <f t="shared" ref="L1152:O1152" si="1363">SUM(L1153:L1156)</f>
        <v>4.1247162626612677E-5</v>
      </c>
      <c r="M1152" s="1">
        <f t="shared" si="1363"/>
        <v>4.0523311176028472E-5</v>
      </c>
      <c r="N1152" s="1">
        <f t="shared" si="1363"/>
        <v>3.188026383781342E-5</v>
      </c>
      <c r="O1152" s="1">
        <f t="shared" si="1363"/>
        <v>3.4591633755852344E-5</v>
      </c>
      <c r="P1152" s="1">
        <f>SUM(P1153:P1156)</f>
        <v>3.0093702948912717E-5</v>
      </c>
      <c r="Q1152" s="1">
        <f>SUM(Q1153:Q1156)</f>
        <v>6.1993510678248523E-5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1.7301552080352645E-5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2.1761225779422577E-5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4.3509682819294247E-6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5.7560657349305151E-6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6.3750707582820223E-6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5.7493737388806498E-6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5.1471263991694489E-6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3.862802628499095E-6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3.3337724999740138E-6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1.8375874715352526E-6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7.4563291391788205E-6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8.3292939458934042E-5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1.06523086191442E-4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1.101240416708339E-4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1.5262483691351814E-5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1.2772916621668842E-5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9.8948586452249327E-6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1.0922849003023691E-5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1.124581552666826E-5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8.5755542986656677E-6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9.1966479619305826E-6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7.9377238243615038E-6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1.667419622523864E-5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7.6948390596341221E-4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1.8740988099730262E-3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1.7753895728155847E-3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2.7468893592526226E-5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1.5877112563899713E-5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1.0647617179202476E-5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1.2807822566060873E-5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1.2064994509532753E-5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1.0603146152359617E-5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1.1782631743469576E-5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1.256548941771019E-5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2.0480702852577456E-5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1.7067477214493126E-5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2.4996095571618672E-5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1.3672622090787497E-5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1.2555888390030065E-5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1.0307725092052051E-5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1.176711731864746E-5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1.2065374740658008E-5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8.8387607582890391E-6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1.0278581550478171E-5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7.7529022353057701E-6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1.7382282461253613E-5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77.887895817672444</v>
      </c>
      <c r="G1157" s="1">
        <f t="shared" ref="G1157:K1157" si="1364">SUM(G1162:G1179)</f>
        <v>74.616699383133295</v>
      </c>
      <c r="H1157" s="1">
        <f t="shared" si="1364"/>
        <v>77.931974274171836</v>
      </c>
      <c r="I1157" s="1">
        <f t="shared" si="1364"/>
        <v>45.177577981692068</v>
      </c>
      <c r="J1157" s="1">
        <f t="shared" si="1364"/>
        <v>18.516771240222756</v>
      </c>
      <c r="K1157" s="1">
        <f t="shared" si="1364"/>
        <v>8.3570601948247347</v>
      </c>
      <c r="L1157" s="1">
        <f t="shared" ref="L1157:O1157" si="1365">SUM(L1162:L1179)</f>
        <v>6.5510391492736204</v>
      </c>
      <c r="M1157" s="1">
        <f t="shared" si="1365"/>
        <v>1.9267267492653333</v>
      </c>
      <c r="N1157" s="1">
        <f t="shared" si="1365"/>
        <v>1.3653149860683076</v>
      </c>
      <c r="O1157" s="1">
        <f t="shared" si="1365"/>
        <v>1.3560702660185791</v>
      </c>
      <c r="P1157" s="1">
        <f>SUM(P1162:P1179)</f>
        <v>1.2365380243172488</v>
      </c>
      <c r="Q1157" s="1">
        <f>SUM(Q1162:Q1179)</f>
        <v>1.0477207269056248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73.624259661176737</v>
      </c>
      <c r="G1158" s="1">
        <f t="shared" si="1366"/>
        <v>70.532146638003042</v>
      </c>
      <c r="H1158" s="1">
        <f t="shared" si="1366"/>
        <v>73.665925288406669</v>
      </c>
      <c r="I1158" s="1">
        <f t="shared" si="1366"/>
        <v>42.703281142637756</v>
      </c>
      <c r="J1158" s="1">
        <f t="shared" si="1366"/>
        <v>17.453068306860494</v>
      </c>
      <c r="K1158" s="1">
        <f>IF(K1157-K1159&lt;0,0,K1157-K1159)</f>
        <v>7.7224120834145387</v>
      </c>
      <c r="L1158" s="1">
        <f t="shared" ref="L1158:O1158" si="1367">IF(L1157-L1159&lt;0,0,L1157-L1159)</f>
        <v>2.533876899958444</v>
      </c>
      <c r="M1158" s="1">
        <f t="shared" si="1367"/>
        <v>0</v>
      </c>
      <c r="N1158" s="1">
        <f t="shared" si="1367"/>
        <v>0.14426183858639874</v>
      </c>
      <c r="O1158" s="1">
        <f t="shared" si="1367"/>
        <v>9.5359500165830058E-2</v>
      </c>
      <c r="P1158" s="1">
        <f>IF(P1157-P1159&lt;0,0,P1157-P1159)</f>
        <v>8.6778387462210338E-2</v>
      </c>
      <c r="Q1158" s="1">
        <f>IF(Q1157-Q1159&lt;0,0,Q1157-Q1159)</f>
        <v>7.3200954109154726E-2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4.263636156495707</v>
      </c>
      <c r="G1159" s="1">
        <f t="shared" ref="G1159" si="1369">SUM(G1160:G1161)</f>
        <v>4.0845527451302486</v>
      </c>
      <c r="H1159" s="1">
        <f t="shared" ref="H1159" si="1370">SUM(H1160:H1161)</f>
        <v>4.2660489857651696</v>
      </c>
      <c r="I1159" s="1">
        <f t="shared" ref="I1159" si="1371">SUM(I1160:I1161)</f>
        <v>2.474296839054309</v>
      </c>
      <c r="J1159" s="1">
        <f t="shared" ref="J1159" si="1372">SUM(J1160:J1161)</f>
        <v>1.0637029333622632</v>
      </c>
      <c r="K1159" s="1">
        <f t="shared" ref="K1159" si="1373">SUM(K1160:K1161)</f>
        <v>0.63464811141019606</v>
      </c>
      <c r="L1159" s="1">
        <f t="shared" ref="L1159:O1159" si="1374">SUM(L1160:L1161)</f>
        <v>4.0171622493151764</v>
      </c>
      <c r="M1159" s="1">
        <f t="shared" si="1374"/>
        <v>1.9310391852294171</v>
      </c>
      <c r="N1159" s="1">
        <f t="shared" si="1374"/>
        <v>1.2210531474819089</v>
      </c>
      <c r="O1159" s="1">
        <f t="shared" si="1374"/>
        <v>1.260710765852749</v>
      </c>
      <c r="P1159" s="1">
        <f>SUM(P1160:P1161)</f>
        <v>1.1497596368550385</v>
      </c>
      <c r="Q1159" s="1">
        <f>SUM(Q1160:Q1161)</f>
        <v>0.97451977279647006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4.263636156495707</v>
      </c>
      <c r="G1160" s="1">
        <f>[1]Transport!C$25/SUM([1]Transport!C$21,[1]Transport!C$25)*G1157*(G$35+G$600)/(G$35+G$600+G$39)</f>
        <v>4.0845527451302486</v>
      </c>
      <c r="H1160" s="1">
        <f>[1]Transport!D$25/SUM([1]Transport!D$21,[1]Transport!D$25)*H1157*(H$35+H$600)/(H$35+H$600+H$39)</f>
        <v>4.2660489857651696</v>
      </c>
      <c r="I1160" s="1">
        <f>[1]Transport!E$25/SUM([1]Transport!E$21,[1]Transport!E$25)*I1157*(I$35+I$600)/(I$35+I$600+I$39)</f>
        <v>2.474296839054309</v>
      </c>
      <c r="J1160" s="1">
        <f>[1]Transport!F$25/SUM([1]Transport!F$21,[1]Transport!F$25)*J1157*(J$35+J$600)/(J$35+J$600+J$39)</f>
        <v>1.0637029333622632</v>
      </c>
      <c r="K1160" s="1">
        <f>[1]Transport!G$25/SUM([1]Transport!G$21,[1]Transport!G$25)*K1157*(K$35+K$600)/(K$35+K$600+K$39)</f>
        <v>0.45780464168104001</v>
      </c>
      <c r="L1160" s="1">
        <f>[1]Transport!H$25/SUM([1]Transport!H$21,[1]Transport!H$25)*L1157*(L$35+L$600)/(L$35+L$600+L$39)</f>
        <v>3.798981752013701</v>
      </c>
      <c r="M1160" s="1">
        <f>[1]Transport!I$25/SUM([1]Transport!I$21,[1]Transport!I$25)*M1157*(M$35+M$600)/(M$35+M$600+M$39)</f>
        <v>1.637598437264592</v>
      </c>
      <c r="N1160" s="1">
        <f>[1]Transport!J$25/SUM([1]Transport!J$21,[1]Transport!J$25)*N1157*(N$35+N$600)/(N$35+N$600+N$39)</f>
        <v>1.1603498049299272</v>
      </c>
      <c r="O1160" s="1">
        <f>[1]Transport!K$25/SUM([1]Transport!K$21,[1]Transport!K$25)*O1157*(O$35+O$600)/(O$35+O$600+O$39)</f>
        <v>1.1523273992585223</v>
      </c>
      <c r="P1160" s="1">
        <f>[1]Transport!L$25/SUM([1]Transport!L$21,[1]Transport!L$25)*P1157*(P$35+P$600)/(P$35+P$600+P$39)</f>
        <v>1.0508123538391703</v>
      </c>
      <c r="Q1160" s="1">
        <f>[1]Transport!M$25/SUM([1]Transport!M$21,[1]Transport!M$25)*Q1157*(Q$35+Q$600)/(Q$35+Q$600+Q$39)</f>
        <v>0.8899927413897516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0.17684346972915599</v>
      </c>
      <c r="L1161" s="1">
        <f>(L$39+L$719)/([1]Transport!H$21+[1]Transport!H$25)*L1157</f>
        <v>0.21818049730147568</v>
      </c>
      <c r="M1161" s="1">
        <f>(M$39+M$719)/([1]Transport!I$21+[1]Transport!I$25)*M1157</f>
        <v>0.29344074796482505</v>
      </c>
      <c r="N1161" s="1">
        <f>(N$39+N$719)/([1]Transport!J$21+[1]Transport!J$25)*N1157</f>
        <v>6.0703342551981607E-2</v>
      </c>
      <c r="O1161" s="1">
        <f>(O$39+O$719)/([1]Transport!K$21+[1]Transport!K$25)*O1157</f>
        <v>0.10838336659422658</v>
      </c>
      <c r="P1161" s="1">
        <f>(P$39+P$719)/([1]Transport!L$21+[1]Transport!L$25)*P1157</f>
        <v>9.894728301586829E-2</v>
      </c>
      <c r="Q1161" s="1">
        <f>(Q$39+Q$719)/([1]Transport!M$21+[1]Transport!M$25)*Q1157</f>
        <v>8.4527031406718425E-2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1.254071365616255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1.2428814141499063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0.92518072035266818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0.43896316876670288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4.5953099399328588E-2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5.3885431813401601E-2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3.8745091879137612E-2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3.0119092969658718E-2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2.9040686118242919E-3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3.1719987994514593E-4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0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0.13788776153496757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0.21949681300474302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0.77525197150856862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0.67084952610833848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0.28610726192106467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4.2112967593414395E-2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0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0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0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0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0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0.10224258727390301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1.1223110806132557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1.0617830113807687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0.84889439304361014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0.26872931361422459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1.2841330285961089E-4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0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0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0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0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0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9.0725133961754689E-2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0.13542847234947689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0.12780425041868484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0.10809465805919112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1.587305075619206E-2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1.4274393741436377E-4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0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0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0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63.987651740334911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54.271653803049844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48.836273198335213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17.667039738160508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0.49638914252746497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0.55085336453003231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1.3523773832056012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1.1432768915426499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0.6231917204740266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9.7789505424528633E-2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0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0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0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0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0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3.7627193623693431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5.307147922009321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4.4210721371318558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4.1151178929588177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0.16877735013844219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1.7026176378866584E-3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0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0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0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0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0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3.7712375261067637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5.7410506786017965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7.086733150345661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5.8138894994386394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1.1570191747567711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0.14395645944059371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0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0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0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0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0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3.8943529951315807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5.2549455309584143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11.111055494279828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9.3251574711864826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3.9134405566602961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0.44179012933292627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0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0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0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0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0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3.0424500482891626E-4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1.1559454702874902E-3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1.4290129740079337E-3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1.0114152027496596E-3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3.1539294123431429E-4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0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0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0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0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0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2.9027859634623372E-4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1.1950928892052654E-3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1.6446270868557195E-3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1.1230484773737783E-3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3.7987817845470311E-4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0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0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0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0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0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4.1418752999606022E-4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1.4114157367392007E-3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1.7940459367366665E-3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1.1793133157652069E-3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3.5840187031293153E-4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0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0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0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0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0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4.9581252996151585E-4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1.8350676413188601E-3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2.5855097319239574E-3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1.6816855913046136E-3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5.5798289681840876E-4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0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0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0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0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0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2.9936409728589781E-4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7.1276012987634807E-4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8.7905707463677466E-4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9.6006983445091898E-4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8.70829071883816E-4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4.2726413868417586E-4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3.4598115085172904E-4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1.4322078862055509E-4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9.90083733075851E-4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1.6113497337366621E-3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1.8891093502763786E-3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2.2757760482734805E-3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8.3341596633232803E-2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0.16688481666050278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0.11790906130752439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0.13256601509630422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1.444991426388985E-2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1.6636555109724642E-3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1.2815513604936325E-3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6.9657159726324775E-4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3.9111213558116857E-3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3.9172115332206988E-3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3.0978590386628994E-3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1.4707728265875974E-3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8.8657072548474158E-2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0.24284446250441563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1.7792620093982443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4.6532464871373485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12.022552212518871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7.6213913738538928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6.546926567011103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1.9248680766424404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0.84933215727047873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5.0286550913504549E-3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4.3630503288517933E-3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2.4319563175894494E-3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0.17236707013718469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0.30509830909718122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0.29205021581589008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0.22194988165985019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3.7860324848074244E-2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4.0262088847969101E-3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2.4850497511717845E-3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1.0188802370089938E-3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0.51108162370894139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1.3455130496602712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1.2271880055994577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1.0415422217131742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60.413483086092441</v>
      </c>
      <c r="G1180" s="1">
        <f t="shared" ref="G1180:K1180" si="1375">SUM(G1185:G1202)</f>
        <v>59.125415619797423</v>
      </c>
      <c r="H1180" s="1">
        <f t="shared" si="1375"/>
        <v>46.654429499244351</v>
      </c>
      <c r="I1180" s="1">
        <f t="shared" si="1375"/>
        <v>26.306243033828096</v>
      </c>
      <c r="J1180" s="1">
        <f t="shared" si="1375"/>
        <v>10.324440309509189</v>
      </c>
      <c r="K1180" s="1">
        <f t="shared" si="1375"/>
        <v>5.4908554626753023</v>
      </c>
      <c r="L1180" s="1">
        <f t="shared" ref="L1180:O1180" si="1376">SUM(L1185:L1202)</f>
        <v>4.5241991507837795</v>
      </c>
      <c r="M1180" s="1">
        <f t="shared" si="1376"/>
        <v>1.3363271536489423</v>
      </c>
      <c r="N1180" s="1">
        <f t="shared" si="1376"/>
        <v>0.9341090841383316</v>
      </c>
      <c r="O1180" s="1">
        <f t="shared" si="1376"/>
        <v>0.93635007987900698</v>
      </c>
      <c r="P1180" s="1">
        <f>SUM(P1185:P1202)</f>
        <v>0.85421648713086895</v>
      </c>
      <c r="Q1180" s="1">
        <f>SUM(Q1185:Q1202)</f>
        <v>0.72378462290033974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58.914423989821323</v>
      </c>
      <c r="G1181" s="1">
        <f t="shared" ref="G1181:K1181" si="1377">IF(G1180-G1182&lt;0,0,G1180-G1182)</f>
        <v>57.572254071551221</v>
      </c>
      <c r="H1181" s="1">
        <f t="shared" si="1377"/>
        <v>44.560953628124601</v>
      </c>
      <c r="I1181" s="1">
        <f t="shared" si="1377"/>
        <v>25.084196705464763</v>
      </c>
      <c r="J1181" s="1">
        <f t="shared" si="1377"/>
        <v>9.5391162925498723</v>
      </c>
      <c r="K1181" s="1">
        <f t="shared" si="1377"/>
        <v>4.8848046030516423</v>
      </c>
      <c r="L1181" s="1">
        <f t="shared" ref="L1181:O1181" si="1378">IF(L1180-L1182&lt;0,0,L1180-L1182)</f>
        <v>3.2296850542413571</v>
      </c>
      <c r="M1181" s="1">
        <f t="shared" si="1378"/>
        <v>0</v>
      </c>
      <c r="N1181" s="1">
        <f t="shared" si="1378"/>
        <v>7.0749860269558873E-5</v>
      </c>
      <c r="O1181" s="1">
        <f t="shared" si="1378"/>
        <v>1.0888029329603199E-4</v>
      </c>
      <c r="P1181" s="1">
        <f>IF(P1180-P1182&lt;0,0,P1180-P1182)</f>
        <v>6.9489645781128928E-5</v>
      </c>
      <c r="Q1181" s="1">
        <f>IF(Q1180-Q1182&lt;0,0,Q1180-Q1182)</f>
        <v>1.0623147404298372E-4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1.4990590962711157</v>
      </c>
      <c r="G1182" s="1">
        <f t="shared" ref="G1182" si="1382">SUM(G1183:G1184)</f>
        <v>1.5531615482462031</v>
      </c>
      <c r="H1182" s="1">
        <f t="shared" ref="H1182" si="1383">SUM(H1183:H1184)</f>
        <v>2.0934758711197516</v>
      </c>
      <c r="I1182" s="1">
        <f t="shared" ref="I1182" si="1384">SUM(I1183:I1184)</f>
        <v>1.2220463283633347</v>
      </c>
      <c r="J1182" s="1">
        <f t="shared" ref="J1182" si="1385">SUM(J1183:J1184)</f>
        <v>0.78532401695931631</v>
      </c>
      <c r="K1182" s="1">
        <f t="shared" ref="K1182" si="1386">SUM(K1183:K1184)</f>
        <v>0.60605085962365968</v>
      </c>
      <c r="L1182" s="1">
        <f t="shared" ref="L1182:O1182" si="1387">SUM(L1183:L1184)</f>
        <v>1.2945140965424222</v>
      </c>
      <c r="M1182" s="1">
        <f t="shared" si="1387"/>
        <v>2.7912071517497181</v>
      </c>
      <c r="N1182" s="1">
        <f t="shared" si="1387"/>
        <v>0.93403833427806204</v>
      </c>
      <c r="O1182" s="1">
        <f t="shared" si="1387"/>
        <v>0.93624119958571095</v>
      </c>
      <c r="P1182" s="1">
        <f>SUM(P1183:P1184)</f>
        <v>0.85414699748508782</v>
      </c>
      <c r="Q1182" s="1">
        <f>SUM(Q1183:Q1184)</f>
        <v>0.72367839142629675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1.4990590962711157</v>
      </c>
      <c r="G1183" s="1">
        <f>[1]Transport!C$26/SUM([1]Transport!C$22,[1]Transport!C$26)*G1180*(G$34+G$582)/(G$34+G$582+G$38)</f>
        <v>1.5531615482462031</v>
      </c>
      <c r="H1183" s="1">
        <f>[1]Transport!D$26/SUM([1]Transport!D$22,[1]Transport!D$26)*H1180*(H$34+H$582)/(H$34+H$582+H$38)</f>
        <v>2.0934758711197516</v>
      </c>
      <c r="I1183" s="1">
        <f>[1]Transport!E$26/SUM([1]Transport!E$22,[1]Transport!E$26)*I1180*(I$34+I$582)/(I$34+I$582+I$38)</f>
        <v>1.2220463283633347</v>
      </c>
      <c r="J1183" s="1">
        <f>[1]Transport!F$26/SUM([1]Transport!F$22,[1]Transport!F$26)*J1180*(J$34+J$582)/(J$34+J$582+J$38)</f>
        <v>0.78532401695931631</v>
      </c>
      <c r="K1183" s="1">
        <f>[1]Transport!G$26/SUM([1]Transport!G$22,[1]Transport!G$26)*K1180*(K$34+K$582)/(K$34+K$582+K$38)</f>
        <v>0.60559601703848476</v>
      </c>
      <c r="L1183" s="1">
        <f>[1]Transport!H$26/SUM([1]Transport!H$22,[1]Transport!H$26)*L1180*(L$34+L$582)/(L$34+L$582+L$38)</f>
        <v>1.0280397543244906</v>
      </c>
      <c r="M1183" s="1">
        <f>[1]Transport!I$26/SUM([1]Transport!I$22,[1]Transport!I$26)*M1180*(M$34+M$582)/(M$34+M$582+M$38)</f>
        <v>0.67734405911066375</v>
      </c>
      <c r="N1183" s="1">
        <f>[1]Transport!J$26/SUM([1]Transport!J$22,[1]Transport!J$26)*N1180*(N$34+N$582)/(N$34+N$582+N$38)</f>
        <v>0.93384420501071586</v>
      </c>
      <c r="O1183" s="1">
        <f>[1]Transport!K$26/SUM([1]Transport!K$22,[1]Transport!K$26)*O1180*(O$34+O$582)/(O$34+O$582+O$38)</f>
        <v>0.9358981871086145</v>
      </c>
      <c r="P1183" s="1">
        <f>[1]Transport!L$26/SUM([1]Transport!L$22,[1]Transport!L$26)*P1180*(P$34+P$582)/(P$34+P$582+P$38)</f>
        <v>0.85389113964744079</v>
      </c>
      <c r="Q1183" s="1">
        <f>[1]Transport!M$26/SUM([1]Transport!M$22,[1]Transport!M$26)*Q1180*(Q$34+Q$582)/(Q$34+Q$582+Q$38)</f>
        <v>0.72292615035825702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4.5484258517487953E-4</v>
      </c>
      <c r="L1184" s="1">
        <f>(L$38+L$718)/([1]Transport!H$22+[1]Transport!H$26)*L1180</f>
        <v>0.26647434221793165</v>
      </c>
      <c r="M1184" s="1">
        <f>(M$38+M$718)/([1]Transport!I$22+[1]Transport!I$26)*M1180</f>
        <v>2.1138630926390545</v>
      </c>
      <c r="N1184" s="1">
        <f>(N$38+N$718)/([1]Transport!J$22+[1]Transport!J$26)*N1180</f>
        <v>1.9412926734613684E-4</v>
      </c>
      <c r="O1184" s="1">
        <f>(O$38+O$718)/([1]Transport!K$22+[1]Transport!K$26)*O1180</f>
        <v>3.430124770964419E-4</v>
      </c>
      <c r="P1184" s="1">
        <f>(P$38+P$718)/([1]Transport!L$22+[1]Transport!L$26)*P1180</f>
        <v>2.5585783764700299E-4</v>
      </c>
      <c r="Q1184" s="1">
        <f>(Q$38+Q$718)/([1]Transport!M$22+[1]Transport!M$26)*Q1180</f>
        <v>7.522410680396817E-4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3.1655984473412738E-5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0.16500625286600923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0.11380073357764033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9.2240123487681874E-2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3.3410154354378177E-2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7.1904001211999967E-4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0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0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2.8126744937361447E-3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0.57646235309688942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1.1646484086514091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0.98293914210594624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0.48274858872310539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4.5351504358427268E-2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0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0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0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2.9462605125362456E-2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4.5661480102890104E-2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4.3851985825472714E-2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3.2968703359175372E-2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6.424878342866063E-3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1.3042846610792231E-4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0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0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0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0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0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3.5297075720477439E-2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7.1165781839851672E-2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6.7578302070424992E-2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5.5582774601375395E-2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1.2592634116618491E-2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1.4272396830415396E-4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0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0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0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52.132313534292571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48.700922894812372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35.237592173286529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11.545658690130528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5.2017651032071491E-3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6.127402324463121E-3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4.8616924786471722E-3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3.8327333980842761E-3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8.0155244701495953E-4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2.5578139690222523E-4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0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0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0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0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0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1.2218787818346817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1.2833144897992046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1.1126719522325035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0.82951046328509648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2.1299088210594053E-2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2.716356404147998E-4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0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0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0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0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0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5.0428278081516096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5.3270712319121643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5.2764367656611855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4.0296420732499634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0.13863499302575394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2.4876469731546183E-4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0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0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0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0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0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1.9377530847674416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2.2108629549515557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2.1727873250407868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1.6724793586644016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8.6198811127761968E-2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1.61930333809951E-4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0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0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0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0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0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2.8225713128925237E-4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9.2171753150426243E-4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1.2496075452474108E-3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8.9177132899047296E-4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3.0478021026228988E-4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0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0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0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0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2.6784710467681213E-4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9.983178944077888E-4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1.3696194390926857E-3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9.0700677867657442E-4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3.0392084358838226E-4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0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0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0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0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0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3.6791490461108824E-4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1.0977390744695997E-3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1.3911655227268826E-3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9.0644928297962555E-4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2.7465736020341466E-4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0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0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0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0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0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2.4918205430298136E-4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6.0850956651916949E-4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8.0421676301555543E-4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5.1810155336421326E-4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1.6664761042078344E-4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0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0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0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0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0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1.7327874095634112E-5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5.1128031389589541E-4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7.2894908418491523E-4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9.8943078343123299E-4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9.5897810126053184E-4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4.5984138651984158E-4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1.2455044100590858E-3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7.7129147602851523E-4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3.3384967950794535E-3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1.905882848207932E-4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1.1285835394370182E-4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1.0669119814978441E-4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1.0953872493482869E-5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6.1258363165186014E-4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2.1872441439590496E-3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5.4543672136333635E-3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4.4290603174928049E-3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2.1443617626780262E-3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5.4180609137664182E-3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3.4594207121692111E-3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2.0358717103996699E-3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3.3047075816511568E-4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2.843940323488412E-4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1.7504962043580439E-4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1.0319086525394482E-4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0.71732172215682732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1.4332878215383771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6.991215572610411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9.5009637285822333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5.425308041954179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4.5046730234291825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1.325657370884777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0.62834795714562741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4.1591480088250157E-4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3.4766662855777609E-4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1.9337593968500076E-4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5.7726280070354713E-3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1.9207990794777766E-2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2.0369861586325731E-2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5.8914991668286676E-2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3.2754513216097569E-2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1.4611402674049289E-2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1.2862562030771022E-2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6.4390705759675296E-3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0.30038675848722507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0.93541310603513861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0.85347156811601865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0.72330950614206913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0.11231128959149375</v>
      </c>
      <c r="G1203" s="1">
        <f t="shared" ref="G1203:K1203" si="1388">SUM(G1208:G1212)</f>
        <v>0.10762661646525742</v>
      </c>
      <c r="H1203" s="1">
        <f t="shared" si="1388"/>
        <v>0.11019848195232948</v>
      </c>
      <c r="I1203" s="1">
        <f t="shared" si="1388"/>
        <v>4.9686652446285411E-4</v>
      </c>
      <c r="J1203" s="1">
        <f t="shared" si="1388"/>
        <v>8.3577973354762245E-5</v>
      </c>
      <c r="K1203" s="1">
        <f t="shared" si="1388"/>
        <v>0</v>
      </c>
      <c r="L1203" s="1">
        <f t="shared" ref="L1203:O1203" si="1389">SUM(L1208:L1212)</f>
        <v>0</v>
      </c>
      <c r="M1203" s="1">
        <f t="shared" si="1389"/>
        <v>0</v>
      </c>
      <c r="N1203" s="1">
        <f>SUM(N1208:N1212)</f>
        <v>0</v>
      </c>
      <c r="O1203" s="1">
        <f t="shared" si="1389"/>
        <v>0</v>
      </c>
      <c r="P1203" s="1">
        <f>SUM(P1208:P1212)</f>
        <v>0</v>
      </c>
      <c r="Q1203" s="1">
        <f>SUM(Q1208:Q1212)</f>
        <v>0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0.10378963058743089</v>
      </c>
      <c r="G1204" s="1">
        <f t="shared" ref="G1204:K1204" si="1390">IF(G1203-G1205&lt;0,0,G1203-G1205)</f>
        <v>9.4223857913957612E-2</v>
      </c>
      <c r="H1204" s="1">
        <f t="shared" si="1390"/>
        <v>0.10895726610211831</v>
      </c>
      <c r="I1204" s="1">
        <f t="shared" si="1390"/>
        <v>4.9192136344602586E-4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8.5216590040628568E-3</v>
      </c>
      <c r="G1205" s="1">
        <f t="shared" ref="G1205" si="1392">SUM(G1206:G1207)</f>
        <v>1.3402758551299817E-2</v>
      </c>
      <c r="H1205" s="1">
        <f t="shared" ref="H1205" si="1393">SUM(H1206:H1207)</f>
        <v>1.241215850211174E-3</v>
      </c>
      <c r="I1205" s="1">
        <f t="shared" ref="I1205" si="1394">SUM(I1206:I1207)</f>
        <v>4.945161016828237E-6</v>
      </c>
      <c r="J1205" s="1">
        <f t="shared" ref="J1205" si="1395">SUM(J1206:J1207)</f>
        <v>5.0554394807556448E-2</v>
      </c>
      <c r="K1205" s="1">
        <f t="shared" ref="K1205" si="1396">SUM(K1206:K1207)</f>
        <v>0</v>
      </c>
      <c r="L1205" s="1">
        <f t="shared" ref="L1205:O1205" si="1397">SUM(L1206:L1207)</f>
        <v>0</v>
      </c>
      <c r="M1205" s="1">
        <f t="shared" si="1397"/>
        <v>0</v>
      </c>
      <c r="N1205" s="1">
        <f t="shared" si="1397"/>
        <v>0</v>
      </c>
      <c r="O1205" s="1">
        <f t="shared" si="1397"/>
        <v>0</v>
      </c>
      <c r="P1205" s="1">
        <f>SUM(P1206:P1207)</f>
        <v>0</v>
      </c>
      <c r="Q1205" s="1">
        <f>SUM(Q1206:Q1207)</f>
        <v>0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8.5216590040628568E-3</v>
      </c>
      <c r="G1206" s="1">
        <f>IF(SUM([1]Transport!C$24,[1]Transport!C$27)=0,0,[1]Transport!C$27/SUM([1]Transport!C$24,[1]Transport!C$27)*G1203*(G$47+G$614)/(G$47+G$614+G$49))</f>
        <v>1.3402758551299817E-2</v>
      </c>
      <c r="H1206" s="1">
        <f>IF(SUM([1]Transport!D$24,[1]Transport!D$27)=0,0,[1]Transport!D$27/SUM([1]Transport!D$24,[1]Transport!D$27)*H1203*(H$47+H$614)/(H$47+H$614+H$49))</f>
        <v>1.241215850211174E-3</v>
      </c>
      <c r="I1206" s="1">
        <f>IF(SUM([1]Transport!E$24,[1]Transport!E$27)=0,0,[1]Transport!E$27/SUM([1]Transport!E$24,[1]Transport!E$27)*I1203*(I$47+I$614)/(I$47+I$614+I$49))</f>
        <v>4.945161016828237E-6</v>
      </c>
      <c r="J1206" s="1">
        <f>IF(SUM([1]Transport!F$24,[1]Transport!F$27)=0,0,[1]Transport!F$27/SUM([1]Transport!F$24,[1]Transport!F$27)*J1203*(J$47+J$614)/(J$47+J$614+J$49))</f>
        <v>3.1134782999051979E-6</v>
      </c>
      <c r="K1206" s="1">
        <f>IF(SUM([1]Transport!G$24,[1]Transport!G$27)=0,0,[1]Transport!G$27/SUM([1]Transport!G$24,[1]Transport!G$27)*K1203*(K$47+K$614)/(K$47+K$614+K$49))</f>
        <v>0</v>
      </c>
      <c r="L1206" s="1">
        <f>IF(SUM([1]Transport!H$24,[1]Transport!H$27)=0,0,[1]Transport!H$27/SUM([1]Transport!H$24,[1]Transport!H$27)*L1203*(L$47+L$614)/(L$47+L$614+L$49))</f>
        <v>0</v>
      </c>
      <c r="M1206" s="1">
        <f>IF(SUM([1]Transport!I$24,[1]Transport!I$27)=0,0,[1]Transport!I$27/SUM([1]Transport!I$24,[1]Transport!I$27)*M1203*(M$47+M$614)/(M$47+M$614+M$49))</f>
        <v>0</v>
      </c>
      <c r="N1206" s="1">
        <f>IF(SUM([1]Transport!J$24,[1]Transport!J$27)=0,0,[1]Transport!J$27/SUM([1]Transport!J$24,[1]Transport!J$27)*N1203*(N$47+N$614)/(N$47+N$614+N$49))</f>
        <v>0</v>
      </c>
      <c r="O1206" s="1">
        <f>IF(SUM([1]Transport!K$24,[1]Transport!K$27)=0,0,[1]Transport!K$27/SUM([1]Transport!K$24,[1]Transport!K$27)*O1203*(O$47+O$614)/(O$47+O$614+O$49))</f>
        <v>0</v>
      </c>
      <c r="P1206" s="1">
        <f>IF(SUM([1]Transport!L$24,[1]Transport!L$27)=0,0,[1]Transport!L$27/SUM([1]Transport!L$24,[1]Transport!L$27)*P1203*(P$47+P$614)/(P$47+P$614+P$49))</f>
        <v>0</v>
      </c>
      <c r="Q1206" s="1">
        <f>IF(SUM([1]Transport!M$24,[1]Transport!M$27)=0,0,[1]Transport!M$27/SUM([1]Transport!M$24,[1]Transport!M$27)*Q1203*(Q$47+Q$614)/(Q$47+Q$614+Q$49))</f>
        <v>0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5.0551281329256542E-2</v>
      </c>
      <c r="K1207" s="1">
        <f>IF(([1]Transport!G$24+[1]Transport!G$27)=0,0,(K$49+K$716)/([1]Transport!G$24+[1]Transport!G$27)*K1203)</f>
        <v>0</v>
      </c>
      <c r="L1207" s="1">
        <f>IF(([1]Transport!H$24+[1]Transport!H$27)=0,0,(L$49+L$716)/([1]Transport!H$24+[1]Transport!H$27)*L1203)</f>
        <v>0</v>
      </c>
      <c r="M1207" s="1">
        <f>IF(([1]Transport!I$24+[1]Transport!I$27)=0,0,(M$49+M$716)/([1]Transport!I$24+[1]Transport!I$27)*M1203)</f>
        <v>0</v>
      </c>
      <c r="N1207" s="1">
        <f>IF(([1]Transport!J$24+[1]Transport!J$27)=0,0,(N$49+N$716)/([1]Transport!J$24+[1]Transport!J$27)*N1203)</f>
        <v>0</v>
      </c>
      <c r="O1207" s="1">
        <f>IF(([1]Transport!K$24+[1]Transport!K$27)=0,0,(O$49+O$716)/([1]Transport!K$24+[1]Transport!K$27)*O1203)</f>
        <v>0</v>
      </c>
      <c r="P1207" s="1">
        <f>IF(([1]Transport!L$24+[1]Transport!L$27)=0,0,(P$49+P$716)/([1]Transport!L$24+[1]Transport!L$27)*P1203)</f>
        <v>0</v>
      </c>
      <c r="Q1207" s="1">
        <f>IF(([1]Transport!M$24+[1]Transport!M$27)=0,0,(Q$49+Q$716)/([1]Transport!M$24+[1]Transport!M$27)*Q1203)</f>
        <v>0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3.6397323281791988E-3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1.9259208626301089E-3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1.8509862818384432E-3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1.1444837622580831E-4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2.1759963215221931E-5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0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0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0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0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0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0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5.5988614281600319E-2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5.4252150339266572E-2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5.9670907757352905E-2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0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0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0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0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0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0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0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0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4.373535040181141E-3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4.3035824623601157E-3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4.8174982931455858E-3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3.8241814823704583E-4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6.1818010139540314E-5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0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0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0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0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0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0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4.8309407941533107E-2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4.7144962801000619E-2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4.3859089619992547E-2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0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0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0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0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0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0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0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0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49.003331477289677</v>
      </c>
      <c r="G1213" s="3">
        <f t="shared" ref="G1213:K1213" si="1398">SUM(G1214:G1263)</f>
        <v>55.671228960130243</v>
      </c>
      <c r="H1213" s="3">
        <f t="shared" si="1398"/>
        <v>60.261360816740655</v>
      </c>
      <c r="I1213" s="3">
        <f t="shared" si="1398"/>
        <v>62.339376079792181</v>
      </c>
      <c r="J1213" s="3">
        <f t="shared" si="1398"/>
        <v>62.620529577706556</v>
      </c>
      <c r="K1213" s="3">
        <f t="shared" si="1398"/>
        <v>62.344582399812374</v>
      </c>
      <c r="L1213" s="3">
        <f t="shared" ref="L1213:O1213" si="1399">SUM(L1214:L1263)</f>
        <v>61.747579376797027</v>
      </c>
      <c r="M1213" s="3">
        <f t="shared" si="1399"/>
        <v>61.150568798353945</v>
      </c>
      <c r="N1213" s="3">
        <f t="shared" si="1399"/>
        <v>60.955446309792116</v>
      </c>
      <c r="O1213" s="3">
        <f t="shared" si="1399"/>
        <v>60.753162710300117</v>
      </c>
      <c r="P1213" s="3">
        <f>SUM(P1214:P1263)</f>
        <v>60.588929605618802</v>
      </c>
      <c r="Q1213" s="3">
        <f>SUM(Q1214:Q1263)</f>
        <v>60.552131739610466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0.4161935370564252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0.36067136718827147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0.27744930350806335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0.13873176077717847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1.3977857568555484E-2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2.5709734520169839E-2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2.4694906294256674E-2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0.95546487317961026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1.8855190513895912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2.3094727319402195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2.4078613720775395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2.4463617005739828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2.4320292056831652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2.4284119835997697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2.4212913834837759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2.4188753367509914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9.6883037081567938E-2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0.15092034633938639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1.5237885299701948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8.4864880854553384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16.746924519035396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18.22945085268902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18.217191926797906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18.042700202724152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17.98062437715765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17.923355912969583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17.876214498361836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17.868507427135246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6.1533095228248805E-2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0.12762067943786967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0.14404352397696851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0.12193389806616588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0.86740813276836826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5.9694773018207394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5.3151169065507133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12.457718766604053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14.017898403393025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16.955851948132949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23.704235648912338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19.695851540469491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0.19406215037343227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1.2680089857095784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3.3505331239482223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12.695445788691559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20.530945725853396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22.625846589699652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23.195631035932823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23.566783412937337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22.083012766378836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19.205945206352183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12.511824884208334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17.115016988250733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2.1289679089697634E-4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5.6566604189092577E-4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7.169307879846406E-4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8.5460705365630082E-4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8.2515046959129074E-4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4.7136580254103749E-4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4.3120441073217725E-4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1.9980212935092766E-4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1.7485737155254618E-3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3.0713769012641499E-3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3.7617791180030347E-3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4.7030948443662337E-3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4.9985212040547573E-2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9.8721297566053495E-2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7.0777559057872627E-2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7.9769637970714749E-2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1.1425191646134876E-2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1.5562128475667323E-3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1.3835723499301914E-3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9.3081259322207166E-4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6.6255418210699225E-3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7.066880479023643E-3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5.8061857744097526E-3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2.8299178529424063E-3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4.8365582507006656E-2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0.15745464179339438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1.2010843280381824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3.5998406594873478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9.568839972894903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7.3745576786044609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7.4233655605287518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2.7285128125297611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1.7183787910579169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1.0600175554942986E-2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9.6264586404634835E-3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5.4798617163024557E-3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8.9588764565204135E-2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0.15912092557094235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0.1532539654583519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0.12689359142910941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2.7918892900366171E-2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3.5202742822464743E-3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2.522161171013873E-3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1.3022054888858468E-3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0.88927899306179714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2.4761547265649955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2.3809757370585749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2.0211082183960247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1.2621722187808218E-5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4.1285252800355105E-4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6.0552171821247976E-4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8.9704667438960902E-4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9.23631094490823E-4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5.1474065046759902E-4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1.556393611192331E-3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1.1813005253418054E-3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6.1555592187838102E-3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3.5352236705986866E-4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2.1164292414929811E-4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2.0503944808145067E-4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4.11169539261663E-6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4.1118680265866638E-4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1.5093013548600721E-3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3.7057125086451125E-3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3.5579081684931476E-3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2.0283530055102304E-3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5.9246698835314273E-3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4.6639168753893059E-3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3.4572299651762228E-3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5.7886779744557653E-4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5.1056398818380715E-4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3.2108601530364507E-4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5.6645628244400205E-5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0.47194871767043367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0.98180464257270339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5.4883089151992559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7.6734187225872708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5.3241926868254392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5.1633798153447206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1.8919430682523921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1.2874039054745543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8.4893765683963685E-4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7.3142380961776241E-4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4.0206228389428179E-4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3.0417940344472155E-3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1.0253439006197972E-2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1.1218298451361951E-2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3.3824731576829276E-2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2.4473658142513503E-2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1.2911743145185936E-2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1.3173048402510984E-2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8.2275353876382108E-3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0.52879661296080793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1.740881529223989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1.6737022373694346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1.4187520536307952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1.8972357179399126E-5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2.3862700076347001E-5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4.7711398340234326E-6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6.496005748819231E-6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7.6682974299682313E-6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7.2201791816293164E-6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6.8114464300671441E-6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5.4443102013154568E-6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5.0090367349144427E-6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2.8506833838549604E-6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1.1764065847200225E-5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7.4255255560076993E-5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9.4964819822374749E-5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9.8175054340686127E-5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1.3606430921333948E-5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1.1659344911799809E-5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9.6198989367792631E-6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1.1137576953207107E-5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1.2157615678257241E-5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9.9564377496144205E-6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1.1364714579403553E-5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1.0150876736176152E-5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2.1689999423917321E-5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6.3867554520668894E-4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1.5555115187654649E-3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1.4735823512157776E-3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2.279932101954241E-5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1.3448972165372032E-5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9.6207079323124836E-6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1.2165463136844142E-5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1.2182113451830514E-5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1.1465899657625701E-5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1.3585470249947148E-5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1.5043810598110924E-5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2.4891503670574421E-5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1.4281259706009301E-5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2.0915553482701195E-5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1.1440605104475892E-5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1.0761861686082401E-5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9.3796431224177519E-6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1.1186516391515841E-5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1.2110556870954012E-5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9.4832561951131373E-6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1.1683478520163664E-5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9.1165989547101163E-6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2.0767247350260851E-5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0.61925460508050445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0.62769514561914275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0.48284025419790039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0.24142081221497638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5.2124080324075089E-2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6.2523862625823087E-2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4.4845561778001239E-2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3.6104262424803642E-2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3.6938307995373278E-3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3.1911330503254061E-4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0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0.22137509170660111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0.42538083388268538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1.4712435267102084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1.2688483707347307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0.54796206712415563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7.8017081592106588E-2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0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0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0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0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0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0.20241226489451866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2.7950818682680341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2.6412203269949561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2.1269305540228536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0.68482535934593691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1.0858996891346214E-4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0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0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0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0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0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0.10404642727817623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0.1796365105656347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0.17135363504894327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0.14435478572388596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2.5332013421872607E-2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1.0793277168481499E-4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0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18.302989863734819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15.877093622406758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14.763804441039561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5.6284561095647883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0.33899487182754001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0.37242401221627441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0.83991768255692845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0.70960539651825438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0.37351190785667437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5.8570895850746693E-2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0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0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0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0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0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2.2812659251330336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3.2079511076331055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2.6979151284038387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2.5070708298892339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0.10202755700637835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8.9248195548842708E-4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0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0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0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0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0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1.9484823464732071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2.9625372073918852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3.6085901947415993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2.9770731902249823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0.56736706686282823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6.9406609134327751E-2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0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0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0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0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0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1.7144887827285471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2.2769523484309513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4.8218437602174742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4.0726439276836572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1.6992658551717357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0.19193861449964314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0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0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0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0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0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1.5771339267250522E-4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6.3057613595079152E-4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8.0814469691893197E-4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5.7716328725047818E-4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1.8659928591286705E-4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0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0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0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0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0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1.2114403114286816E-4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5.2580506925334455E-4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7.5729005716462382E-4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5.2207026048394509E-4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1.8315146789800571E-4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0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0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0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0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0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1.6069229871721558E-4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5.7563302569646924E-4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7.6272137287980988E-4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5.0748505616410777E-4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1.606663660990898E-4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0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0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0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0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0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1.9501525881309711E-4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7.5920103980223457E-4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1.1189008296476788E-3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7.3533212490086298E-4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2.5306496290018949E-4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0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0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0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0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0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1.3239836188494823E-5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0.28011003982563054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0.19181853920769665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0.154941434099229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5.5501763916602026E-2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8.6230010471055141E-4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0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0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3.2959848353919085E-3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1.5451618710203971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2.670057136846633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2.2366199237038353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1.0517274837920974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8.827694577937073E-2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0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0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0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2.6381059847091836E-2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5.4387203044941275E-2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5.2034945145579423E-2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4.1467927593326792E-2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9.3680741417538748E-3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1.00984475733014E-4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0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0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0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0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0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4.7489243870514924E-2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0.11228997556709298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0.10720659837186716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9.0008018204973742E-2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1.9826730464020767E-2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1.0813752866433811E-4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0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17.673818748482166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17.235951655780092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13.25842344715158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4.7740993574258637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3.9005753796202097E-3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4.7387550638885306E-3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3.7849587876755894E-3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3.0028661839491076E-3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6.0772591137118602E-4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1.6733004653671826E-4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0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0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0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0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0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0.8508678837232585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0.90313847249119117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0.81757206526821635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0.63275100643888593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1.7550496430983012E-2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1.4468989150309653E-4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0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0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0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0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0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2.6618202326134552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2.8362508194371063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2.806838714569281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2.1809066038733329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8.194003587578684E-2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1.183655286700898E-4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0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0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0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0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0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0.90306039013959127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1.0075909317365643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0.99246224051065346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0.77474535749756379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3.377623308165234E-2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6.8792282759200401E-5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0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0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0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0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0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1.5863851309014162E-4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5.394458429891899E-4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7.5866774630623066E-4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5.4589717442901794E-4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1.9216067184081218E-4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0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0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0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0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0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1.2109406645515121E-4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4.7102620936385431E-4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6.7233883601388797E-4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4.4925183768753768E-4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1.553293624031642E-4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0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0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0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0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0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1.5462782663160451E-4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4.7992697650090481E-4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6.3049645458500064E-4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4.1552882095962767E-4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1.3047813701648497E-4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0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0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0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0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0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9.9531794460085534E-5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2.5180406249476761E-4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3.4616254225548803E-4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2.2583819313486275E-4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7.5264981948094779E-5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0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0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0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0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0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2.2397940273804519E-3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1.2409435484853515E-3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1.1891187829558196E-3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7.2617494715275269E-5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1.3806696660058314E-5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0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0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0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0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0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0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3.5353081158174052E-2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3.4210180704667394E-2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3.6874047308302953E-2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0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0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0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0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0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0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0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0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2.0464141390191129E-3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2.0390392067427912E-3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2.2730859665410805E-3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1.860801718951084E-4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3.0079916463192825E-5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0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0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0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0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0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0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3.2980332963872878E-2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3.2170526350831764E-2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2.9921517975859187E-2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0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0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0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0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0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0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0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0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0.88951199431361416</v>
      </c>
      <c r="G1265" s="1">
        <f t="shared" si="1403"/>
        <v>0.95694536964701937</v>
      </c>
      <c r="H1265" s="1">
        <f t="shared" si="1403"/>
        <v>1.0580954326471255</v>
      </c>
      <c r="I1265" s="1">
        <f t="shared" si="1403"/>
        <v>1.2266788709806378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1.8116719735064486</v>
      </c>
      <c r="G1266" s="1">
        <f t="shared" si="1403"/>
        <v>1.8116719735064504</v>
      </c>
      <c r="H1266" s="1">
        <f t="shared" si="1403"/>
        <v>1.8116719735064482</v>
      </c>
      <c r="I1266" s="1">
        <f t="shared" si="1403"/>
        <v>1.811671973506449</v>
      </c>
      <c r="J1266" s="1">
        <f t="shared" si="1403"/>
        <v>1.8645980693935682</v>
      </c>
      <c r="K1266" s="1">
        <f t="shared" si="1403"/>
        <v>1.9171113390130559</v>
      </c>
      <c r="L1266" s="1">
        <f t="shared" ref="L1266:O1266" si="1409">IFERROR(L1215/L1139,"-")</f>
        <v>2.0060637974072053</v>
      </c>
      <c r="M1266" s="1">
        <f t="shared" si="1409"/>
        <v>2.1177423729334017</v>
      </c>
      <c r="N1266" s="1">
        <f t="shared" si="1409"/>
        <v>2.2120005077186073</v>
      </c>
      <c r="O1266" s="1">
        <f t="shared" si="1409"/>
        <v>2.3264911193990123</v>
      </c>
      <c r="P1266" s="1">
        <f t="shared" si="1405"/>
        <v>2.3987044705802223</v>
      </c>
      <c r="Q1266" s="1">
        <f t="shared" si="1405"/>
        <v>2.4388889884859579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1.4637982671179681</v>
      </c>
      <c r="G1267" s="1">
        <f t="shared" si="1403"/>
        <v>1.4637982671179703</v>
      </c>
      <c r="H1267" s="1">
        <f t="shared" si="1403"/>
        <v>1.4637982671179699</v>
      </c>
      <c r="I1267" s="1">
        <f t="shared" si="1403"/>
        <v>1.4637982671179717</v>
      </c>
      <c r="J1267" s="1">
        <f t="shared" si="1403"/>
        <v>1.5182614587504484</v>
      </c>
      <c r="K1267" s="1">
        <f t="shared" si="1403"/>
        <v>1.5506543850819412</v>
      </c>
      <c r="L1267" s="1">
        <f t="shared" ref="L1267:O1267" si="1410">IFERROR(L1216/L1140,"-")</f>
        <v>1.6153206257227977</v>
      </c>
      <c r="M1267" s="1">
        <f t="shared" si="1410"/>
        <v>1.7364739794833199</v>
      </c>
      <c r="N1267" s="1">
        <f t="shared" si="1410"/>
        <v>1.8054972131162044</v>
      </c>
      <c r="O1267" s="1">
        <f t="shared" si="1410"/>
        <v>1.8982921779908906</v>
      </c>
      <c r="P1267" s="1">
        <f t="shared" si="1405"/>
        <v>1.9686353312927609</v>
      </c>
      <c r="Q1267" s="1">
        <f t="shared" si="1405"/>
        <v>2.0020171865354293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1.3374527251491986</v>
      </c>
      <c r="G1268" s="1">
        <f t="shared" si="1403"/>
        <v>1.3374527251491994</v>
      </c>
      <c r="H1268" s="1">
        <f t="shared" si="1403"/>
        <v>1.3374527251492017</v>
      </c>
      <c r="I1268" s="1">
        <f t="shared" si="1403"/>
        <v>1.3374527251492023</v>
      </c>
      <c r="J1268" s="1">
        <f t="shared" si="1403"/>
        <v>1.4061026013958833</v>
      </c>
      <c r="K1268" s="1">
        <f t="shared" si="1403"/>
        <v>1.4715637208845975</v>
      </c>
      <c r="L1268" s="1">
        <f t="shared" ref="L1268:O1268" si="1411">IFERROR(L1217/L1141,"-")</f>
        <v>1.4794166036410514</v>
      </c>
      <c r="M1268" s="1">
        <f t="shared" si="1411"/>
        <v>1.5977861983013537</v>
      </c>
      <c r="N1268" s="1">
        <f t="shared" si="1411"/>
        <v>1.6749196738992709</v>
      </c>
      <c r="O1268" s="1">
        <f t="shared" si="1411"/>
        <v>1.7538614603405944</v>
      </c>
      <c r="P1268" s="1">
        <f t="shared" si="1405"/>
        <v>1.818179906881993</v>
      </c>
      <c r="Q1268" s="1">
        <f t="shared" si="1405"/>
        <v>1.8349674976674679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1.2949729235430811</v>
      </c>
      <c r="G1269" s="1">
        <f t="shared" si="1403"/>
        <v>1.2949729235430807</v>
      </c>
      <c r="H1269" s="1">
        <f t="shared" si="1403"/>
        <v>1.2949729235430805</v>
      </c>
      <c r="I1269" s="1">
        <f t="shared" si="1403"/>
        <v>1.2949729235430789</v>
      </c>
      <c r="J1269" s="1">
        <f t="shared" si="1403"/>
        <v>1.328251582650571</v>
      </c>
      <c r="K1269" s="1">
        <f t="shared" si="1403"/>
        <v>1.3760565149862045</v>
      </c>
      <c r="L1269" s="1">
        <f t="shared" ref="L1269:O1269" si="1412">IFERROR(L1218/L1142,"-")</f>
        <v>1.4444640428216204</v>
      </c>
      <c r="M1269" s="1">
        <f t="shared" si="1412"/>
        <v>1.5175613991682024</v>
      </c>
      <c r="N1269" s="1">
        <f t="shared" si="1412"/>
        <v>1.5805755651328361</v>
      </c>
      <c r="O1269" s="1">
        <f t="shared" si="1412"/>
        <v>1.6460097995848391</v>
      </c>
      <c r="P1269" s="1">
        <f t="shared" si="1405"/>
        <v>1.6805949638091078</v>
      </c>
      <c r="Q1269" s="1">
        <f t="shared" si="1405"/>
        <v>1.7320682333388997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0.71116340545558565</v>
      </c>
      <c r="G1270" s="1">
        <f t="shared" si="1413"/>
        <v>0.75994847980950597</v>
      </c>
      <c r="H1270" s="1">
        <f t="shared" si="1413"/>
        <v>0.77244479664194998</v>
      </c>
      <c r="I1270" s="1">
        <f t="shared" si="1413"/>
        <v>0.81108937116981927</v>
      </c>
      <c r="J1270" s="1">
        <f t="shared" si="1413"/>
        <v>0.84077670213205857</v>
      </c>
      <c r="K1270" s="1">
        <f t="shared" si="1413"/>
        <v>0.92208131090788492</v>
      </c>
      <c r="L1270" s="1">
        <f t="shared" ref="L1270:O1270" si="1414">IFERROR(L1219/SUM(L1143,L1176),"-")</f>
        <v>1.001026172056606</v>
      </c>
      <c r="M1270" s="1">
        <f t="shared" si="1414"/>
        <v>1.0047259146708745</v>
      </c>
      <c r="N1270" s="1">
        <f t="shared" si="1414"/>
        <v>1.235731241129097</v>
      </c>
      <c r="O1270" s="1">
        <f t="shared" si="1414"/>
        <v>1.3310039570967509</v>
      </c>
      <c r="P1270" s="1">
        <f t="shared" ref="P1270:Q1273" si="1415">IFERROR(P1219/SUM(P1143,P1176),"-")</f>
        <v>1.3742624111585215</v>
      </c>
      <c r="Q1270" s="1">
        <f t="shared" si="1415"/>
        <v>1.4310205126676598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0.59434332375321064</v>
      </c>
      <c r="G1271" s="1">
        <f t="shared" si="1413"/>
        <v>0.58938770099675697</v>
      </c>
      <c r="H1271" s="1">
        <f t="shared" si="1413"/>
        <v>0.59464248232037675</v>
      </c>
      <c r="I1271" s="1">
        <f t="shared" si="1413"/>
        <v>0.595507780473849</v>
      </c>
      <c r="J1271" s="1">
        <f t="shared" si="1413"/>
        <v>0.69875191806937342</v>
      </c>
      <c r="K1271" s="1">
        <f t="shared" si="1413"/>
        <v>0.77337506674727596</v>
      </c>
      <c r="L1271" s="1">
        <f t="shared" ref="L1271:O1271" si="1416">IFERROR(L1220/SUM(L1144,L1177),"-")</f>
        <v>0.85157865555461909</v>
      </c>
      <c r="M1271" s="1">
        <f t="shared" si="1416"/>
        <v>0.94913987778689768</v>
      </c>
      <c r="N1271" s="1">
        <f t="shared" si="1416"/>
        <v>1.0987252512170136</v>
      </c>
      <c r="O1271" s="1">
        <f t="shared" si="1416"/>
        <v>1.1698213672179298</v>
      </c>
      <c r="P1271" s="1">
        <f t="shared" si="1415"/>
        <v>1.1990233157806294</v>
      </c>
      <c r="Q1271" s="1">
        <f t="shared" si="1415"/>
        <v>1.239561059442984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0.54553552375150083</v>
      </c>
      <c r="G1272" s="1">
        <f t="shared" si="1413"/>
        <v>0.6040455880441985</v>
      </c>
      <c r="H1272" s="1">
        <f t="shared" si="1413"/>
        <v>0.61793155809826095</v>
      </c>
      <c r="I1272" s="1">
        <f t="shared" si="1413"/>
        <v>0.66531846135284001</v>
      </c>
      <c r="J1272" s="1">
        <f t="shared" si="1413"/>
        <v>0.68010499496958809</v>
      </c>
      <c r="K1272" s="1">
        <f t="shared" si="1413"/>
        <v>0.77224763442412081</v>
      </c>
      <c r="L1272" s="1">
        <f t="shared" ref="L1272:O1272" si="1417">IFERROR(L1221/SUM(L1145,L1178),"-")</f>
        <v>0.85684764160027338</v>
      </c>
      <c r="M1272" s="1">
        <f t="shared" si="1417"/>
        <v>0.9742221924400043</v>
      </c>
      <c r="N1272" s="1">
        <f t="shared" si="1417"/>
        <v>1.1362852918438884</v>
      </c>
      <c r="O1272" s="1">
        <f t="shared" si="1417"/>
        <v>1.185996507411277</v>
      </c>
      <c r="P1272" s="1">
        <f t="shared" si="1415"/>
        <v>1.2180586435697831</v>
      </c>
      <c r="Q1272" s="1">
        <f t="shared" si="1415"/>
        <v>1.2555387062939225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0.5197556847366589</v>
      </c>
      <c r="G1273" s="1">
        <f t="shared" si="1413"/>
        <v>0.52084630065506676</v>
      </c>
      <c r="H1273" s="1">
        <f t="shared" si="1413"/>
        <v>0.52280585257998946</v>
      </c>
      <c r="I1273" s="1">
        <f t="shared" si="1413"/>
        <v>0.55037383279852148</v>
      </c>
      <c r="J1273" s="1">
        <f t="shared" si="1413"/>
        <v>0.63767702940731474</v>
      </c>
      <c r="K1273" s="1">
        <f t="shared" si="1413"/>
        <v>0.70675511720013229</v>
      </c>
      <c r="L1273" s="1">
        <f t="shared" ref="L1273:O1273" si="1418">IFERROR(L1222/SUM(L1146,L1179),"-")</f>
        <v>0.77765842402778207</v>
      </c>
      <c r="M1273" s="1">
        <f t="shared" si="1418"/>
        <v>0.87674835685957353</v>
      </c>
      <c r="N1273" s="1">
        <f t="shared" si="1418"/>
        <v>1.0377347384068132</v>
      </c>
      <c r="O1273" s="1">
        <f t="shared" si="1418"/>
        <v>1.0977702254683996</v>
      </c>
      <c r="P1273" s="1">
        <f t="shared" si="1415"/>
        <v>1.1322238310247716</v>
      </c>
      <c r="Q1273" s="1">
        <f t="shared" si="1415"/>
        <v>1.1446310736928407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0.72840569582556902</v>
      </c>
      <c r="G1274" s="1">
        <f t="shared" si="1419"/>
        <v>0.77267783887989316</v>
      </c>
      <c r="H1274" s="1">
        <f t="shared" si="1419"/>
        <v>0.78583144525578896</v>
      </c>
      <c r="I1274" s="1">
        <f t="shared" si="1419"/>
        <v>0.82473360853071498</v>
      </c>
      <c r="J1274" s="1">
        <f t="shared" si="1419"/>
        <v>0.85355152191309935</v>
      </c>
      <c r="K1274" s="1">
        <f t="shared" si="1419"/>
        <v>0.93521490435536858</v>
      </c>
      <c r="L1274" s="1">
        <f t="shared" ref="L1274:O1274" si="1420">IFERROR(L1223/SUM(L1147,L1199),"-")</f>
        <v>1.0168477389692492</v>
      </c>
      <c r="M1274" s="1">
        <f t="shared" si="1420"/>
        <v>1.1444974179960252</v>
      </c>
      <c r="N1274" s="1">
        <f t="shared" si="1420"/>
        <v>1.2777878966896579</v>
      </c>
      <c r="O1274" s="1">
        <f t="shared" si="1420"/>
        <v>1.2915429418183935</v>
      </c>
      <c r="P1274" s="1">
        <f t="shared" ref="P1274:Q1277" si="1421">IFERROR(P1223/SUM(P1147,P1199),"-")</f>
        <v>1.3121528142160777</v>
      </c>
      <c r="Q1274" s="1">
        <f t="shared" si="1421"/>
        <v>1.3674683299644823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0.37536454756643645</v>
      </c>
      <c r="G1275" s="1">
        <f t="shared" si="1419"/>
        <v>0.63862451954813326</v>
      </c>
      <c r="H1275" s="1">
        <f t="shared" si="1419"/>
        <v>0.64911149740706342</v>
      </c>
      <c r="I1275" s="1">
        <f t="shared" si="1419"/>
        <v>0.64332326116143135</v>
      </c>
      <c r="J1275" s="1">
        <f t="shared" si="1419"/>
        <v>0.70758929195256071</v>
      </c>
      <c r="K1275" s="1">
        <f t="shared" si="1419"/>
        <v>0.7824619218734582</v>
      </c>
      <c r="L1275" s="1">
        <f t="shared" ref="L1275:O1275" si="1422">IFERROR(L1224/SUM(L1148,L1200),"-")</f>
        <v>0.867022339968052</v>
      </c>
      <c r="M1275" s="1">
        <f t="shared" si="1422"/>
        <v>0.97968880311537887</v>
      </c>
      <c r="N1275" s="1">
        <f t="shared" si="1422"/>
        <v>1.0973958496765464</v>
      </c>
      <c r="O1275" s="1">
        <f t="shared" si="1422"/>
        <v>1.1381039064457845</v>
      </c>
      <c r="P1275" s="1">
        <f t="shared" si="1421"/>
        <v>1.1578233223262862</v>
      </c>
      <c r="Q1275" s="1">
        <f t="shared" si="1421"/>
        <v>1.2075186872437613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0.54894033599776149</v>
      </c>
      <c r="G1276" s="1">
        <f t="shared" si="1419"/>
        <v>0.61232992323755175</v>
      </c>
      <c r="H1276" s="1">
        <f t="shared" si="1419"/>
        <v>0.62626320282060965</v>
      </c>
      <c r="I1276" s="1">
        <f t="shared" si="1419"/>
        <v>0.67374004203696669</v>
      </c>
      <c r="J1276" s="1">
        <f t="shared" si="1419"/>
        <v>0.68865498041442585</v>
      </c>
      <c r="K1276" s="1">
        <f t="shared" si="1419"/>
        <v>0.78096940996547171</v>
      </c>
      <c r="L1276" s="1">
        <f t="shared" ref="L1276:O1276" si="1423">IFERROR(L1225/SUM(L1149,L1201),"-")</f>
        <v>0.86456622285582607</v>
      </c>
      <c r="M1276" s="1">
        <f t="shared" si="1423"/>
        <v>0.97991767601027957</v>
      </c>
      <c r="N1276" s="1">
        <f t="shared" si="1423"/>
        <v>1.1449790601226153</v>
      </c>
      <c r="O1276" s="1">
        <f t="shared" si="1423"/>
        <v>1.1541118055824386</v>
      </c>
      <c r="P1276" s="1">
        <f t="shared" si="1421"/>
        <v>1.1781616017548175</v>
      </c>
      <c r="Q1276" s="1">
        <f t="shared" si="1421"/>
        <v>1.2158409142661861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0.52693401181229527</v>
      </c>
      <c r="G1277" s="1">
        <f t="shared" si="1419"/>
        <v>0.53111839204962963</v>
      </c>
      <c r="H1277" s="1">
        <f t="shared" si="1419"/>
        <v>0.54120348485644731</v>
      </c>
      <c r="I1277" s="1">
        <f t="shared" si="1419"/>
        <v>0.55463268512824582</v>
      </c>
      <c r="J1277" s="1">
        <f t="shared" si="1419"/>
        <v>0.64502740875544162</v>
      </c>
      <c r="K1277" s="1">
        <f t="shared" si="1419"/>
        <v>0.71759611158597292</v>
      </c>
      <c r="L1277" s="1">
        <f t="shared" ref="L1277:O1277" si="1424">IFERROR(L1226/SUM(L1150,L1202),"-")</f>
        <v>0.78995422258978931</v>
      </c>
      <c r="M1277" s="1">
        <f t="shared" si="1424"/>
        <v>0.89248864810277639</v>
      </c>
      <c r="N1277" s="1">
        <f t="shared" si="1424"/>
        <v>1.04568632766791</v>
      </c>
      <c r="O1277" s="1">
        <f t="shared" si="1424"/>
        <v>1.105486569000282</v>
      </c>
      <c r="P1277" s="1">
        <f t="shared" si="1421"/>
        <v>1.1395342067467924</v>
      </c>
      <c r="Q1277" s="1">
        <f t="shared" si="1421"/>
        <v>1.1518999954734725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1.0965696656165211</v>
      </c>
      <c r="H1278" s="1">
        <f t="shared" si="1425"/>
        <v>1.0965696656165196</v>
      </c>
      <c r="I1278" s="1">
        <f t="shared" si="1425"/>
        <v>1.0965696656165198</v>
      </c>
      <c r="J1278" s="1">
        <f t="shared" si="1425"/>
        <v>1.1285496114817473</v>
      </c>
      <c r="K1278" s="1">
        <f t="shared" si="1425"/>
        <v>1.202856834178059</v>
      </c>
      <c r="L1278" s="1">
        <f t="shared" ref="L1278:O1278" si="1426">IFERROR(L1227/L1153,"-")</f>
        <v>1.2558201135546667</v>
      </c>
      <c r="M1278" s="1">
        <f t="shared" si="1426"/>
        <v>1.3233493607552076</v>
      </c>
      <c r="N1278" s="1">
        <f t="shared" si="1426"/>
        <v>1.4094197205801482</v>
      </c>
      <c r="O1278" s="1">
        <f t="shared" si="1426"/>
        <v>1.5025130643898128</v>
      </c>
      <c r="P1278" s="1">
        <f t="shared" ref="P1278:Q1281" si="1427">IFERROR(P1227/P1153,"-")</f>
        <v>1.5513184694676301</v>
      </c>
      <c r="Q1278" s="1">
        <f t="shared" si="1427"/>
        <v>1.57772888342424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0.89149519806162081</v>
      </c>
      <c r="G1279" s="1">
        <f t="shared" si="1428"/>
        <v>0.89149519806162136</v>
      </c>
      <c r="H1279" s="1">
        <f t="shared" si="1428"/>
        <v>0.8914951980616197</v>
      </c>
      <c r="I1279" s="1">
        <f t="shared" si="1428"/>
        <v>0.89149519806162114</v>
      </c>
      <c r="J1279" s="1">
        <f t="shared" si="1428"/>
        <v>0.91281774219210876</v>
      </c>
      <c r="K1279" s="1">
        <f t="shared" si="1428"/>
        <v>0.97221186089622813</v>
      </c>
      <c r="L1279" s="1">
        <f t="shared" ref="L1279:O1279" si="1429">IFERROR(L1228/L1154,"-")</f>
        <v>1.0196586028172663</v>
      </c>
      <c r="M1279" s="1">
        <f t="shared" si="1429"/>
        <v>1.0810790599780642</v>
      </c>
      <c r="N1279" s="1">
        <f t="shared" si="1429"/>
        <v>1.1610255620635059</v>
      </c>
      <c r="O1279" s="1">
        <f t="shared" si="1429"/>
        <v>1.2357453092091442</v>
      </c>
      <c r="P1279" s="1">
        <f t="shared" si="1427"/>
        <v>1.2788145519780252</v>
      </c>
      <c r="Q1279" s="1">
        <f t="shared" si="1427"/>
        <v>1.30081229289401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0.83000507256490563</v>
      </c>
      <c r="G1280" s="1">
        <f t="shared" si="1430"/>
        <v>0.83000507256490563</v>
      </c>
      <c r="H1280" s="1">
        <f t="shared" si="1430"/>
        <v>0.83000507256490641</v>
      </c>
      <c r="I1280" s="1">
        <f t="shared" si="1430"/>
        <v>0.83000507256490597</v>
      </c>
      <c r="J1280" s="1">
        <f t="shared" si="1430"/>
        <v>0.84706662570065672</v>
      </c>
      <c r="K1280" s="1">
        <f t="shared" si="1430"/>
        <v>0.90355501802827687</v>
      </c>
      <c r="L1280" s="1">
        <f t="shared" ref="L1280:O1280" si="1431">IFERROR(L1229/L1155,"-")</f>
        <v>0.94984632041055106</v>
      </c>
      <c r="M1280" s="1">
        <f t="shared" si="1431"/>
        <v>1.0097073349022432</v>
      </c>
      <c r="N1280" s="1">
        <f t="shared" si="1431"/>
        <v>1.0813676896337119</v>
      </c>
      <c r="O1280" s="1">
        <f t="shared" si="1431"/>
        <v>1.1530081348317434</v>
      </c>
      <c r="P1280" s="1">
        <f t="shared" si="1427"/>
        <v>1.1972323638192486</v>
      </c>
      <c r="Q1280" s="1">
        <f t="shared" si="1427"/>
        <v>1.2153637426286801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0.83675282096654202</v>
      </c>
      <c r="H1281" s="1">
        <f t="shared" si="1432"/>
        <v>0.83675282096654124</v>
      </c>
      <c r="I1281" s="1">
        <f t="shared" si="1432"/>
        <v>0.83675282096654158</v>
      </c>
      <c r="J1281" s="1">
        <f t="shared" si="1432"/>
        <v>0.85711670506945559</v>
      </c>
      <c r="K1281" s="1">
        <f t="shared" si="1432"/>
        <v>0.90996248334660068</v>
      </c>
      <c r="L1281" s="1">
        <f t="shared" ref="L1281:O1281" si="1433">IFERROR(L1230/L1156,"-")</f>
        <v>0.95065903471434454</v>
      </c>
      <c r="M1281" s="1">
        <f t="shared" si="1433"/>
        <v>1.0037447763759668</v>
      </c>
      <c r="N1281" s="1">
        <f t="shared" si="1433"/>
        <v>1.0729169455367018</v>
      </c>
      <c r="O1281" s="1">
        <f t="shared" si="1433"/>
        <v>1.1366819889287287</v>
      </c>
      <c r="P1281" s="1">
        <f t="shared" si="1427"/>
        <v>1.1758949975138648</v>
      </c>
      <c r="Q1281" s="1">
        <f t="shared" si="1427"/>
        <v>1.1947365023294596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0.4937953469467829</v>
      </c>
      <c r="G1282" s="1">
        <f t="shared" si="1434"/>
        <v>0.50503220860251374</v>
      </c>
      <c r="H1282" s="1">
        <f t="shared" si="1434"/>
        <v>0.52188750108610915</v>
      </c>
      <c r="I1282" s="1">
        <f t="shared" si="1434"/>
        <v>0.54997965522543657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1.1342886770513823</v>
      </c>
      <c r="G1283" s="1">
        <f t="shared" si="1434"/>
        <v>1.1603110622242998</v>
      </c>
      <c r="H1283" s="1">
        <f t="shared" si="1434"/>
        <v>1.1574514242447427</v>
      </c>
      <c r="I1283" s="1">
        <f t="shared" si="1434"/>
        <v>1.1987167894190653</v>
      </c>
      <c r="J1283" s="1">
        <f t="shared" si="1434"/>
        <v>1.2719502509332654</v>
      </c>
      <c r="K1283" s="1">
        <f>IFERROR(K1232/K1163,"-")</f>
        <v>1.0060322377414694</v>
      </c>
      <c r="L1283" s="1" t="str">
        <f>IFERROR(L1232/L1163,"-")</f>
        <v>-</v>
      </c>
      <c r="M1283" s="1" t="str">
        <f t="shared" ref="M1283:O1283" si="1437">IFERROR(M1232/M1163,"-")</f>
        <v>-</v>
      </c>
      <c r="N1283" s="1" t="str">
        <f t="shared" si="1437"/>
        <v>-</v>
      </c>
      <c r="O1283" s="1" t="str">
        <f t="shared" si="1437"/>
        <v>-</v>
      </c>
      <c r="P1283" s="1" t="str">
        <f t="shared" si="1436"/>
        <v>-</v>
      </c>
      <c r="Q1283" s="1" t="str">
        <f t="shared" si="1436"/>
        <v>-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1.605473098136136</v>
      </c>
      <c r="G1284" s="1">
        <f t="shared" si="1434"/>
        <v>1.9379818233328676</v>
      </c>
      <c r="H1284" s="1">
        <f t="shared" si="1434"/>
        <v>1.8977617352553191</v>
      </c>
      <c r="I1284" s="1">
        <f t="shared" si="1434"/>
        <v>1.8914053321248359</v>
      </c>
      <c r="J1284" s="1">
        <f t="shared" si="1434"/>
        <v>1.9152329914482742</v>
      </c>
      <c r="K1284" s="1">
        <f t="shared" si="1434"/>
        <v>1.8525667045204115</v>
      </c>
      <c r="L1284" s="1" t="str">
        <f t="shared" ref="L1284:O1284" si="1438">IFERROR(L1233/L1164,"-")</f>
        <v>-</v>
      </c>
      <c r="M1284" s="1" t="str">
        <f t="shared" si="1438"/>
        <v>-</v>
      </c>
      <c r="N1284" s="1" t="str">
        <f t="shared" si="1438"/>
        <v>-</v>
      </c>
      <c r="O1284" s="1" t="str">
        <f t="shared" si="1438"/>
        <v>-</v>
      </c>
      <c r="P1284" s="1" t="str">
        <f t="shared" si="1436"/>
        <v>-</v>
      </c>
      <c r="Q1284" s="1" t="str">
        <f t="shared" si="1436"/>
        <v>-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1.9797255751389182</v>
      </c>
      <c r="G1285" s="1">
        <f t="shared" si="1434"/>
        <v>2.4904698140739545</v>
      </c>
      <c r="H1285" s="1">
        <f t="shared" si="1434"/>
        <v>2.4875330445909549</v>
      </c>
      <c r="I1285" s="1">
        <f t="shared" si="1434"/>
        <v>2.5055302184256352</v>
      </c>
      <c r="J1285" s="1">
        <f t="shared" si="1434"/>
        <v>2.5483835393151066</v>
      </c>
      <c r="K1285" s="1">
        <f t="shared" si="1434"/>
        <v>0.84562865758681716</v>
      </c>
      <c r="L1285" s="1" t="str">
        <f t="shared" ref="L1285:O1285" si="1439">IFERROR(L1234/L1165,"-")</f>
        <v>-</v>
      </c>
      <c r="M1285" s="1" t="str">
        <f t="shared" si="1439"/>
        <v>-</v>
      </c>
      <c r="N1285" s="1" t="str">
        <f t="shared" si="1439"/>
        <v>-</v>
      </c>
      <c r="O1285" s="1" t="str">
        <f t="shared" si="1439"/>
        <v>-</v>
      </c>
      <c r="P1285" s="1" t="str">
        <f t="shared" si="1436"/>
        <v>-</v>
      </c>
      <c r="Q1285" s="1" t="str">
        <f t="shared" si="1436"/>
        <v>-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1.1468313435837654</v>
      </c>
      <c r="G1286" s="1">
        <f t="shared" si="1434"/>
        <v>1.3264309007494213</v>
      </c>
      <c r="H1286" s="1">
        <f t="shared" si="1434"/>
        <v>1.3407506752521241</v>
      </c>
      <c r="I1286" s="1">
        <f t="shared" si="1434"/>
        <v>1.335447914963932</v>
      </c>
      <c r="J1286" s="1">
        <f t="shared" si="1434"/>
        <v>1.5959133383348261</v>
      </c>
      <c r="K1286" s="1">
        <f t="shared" si="1434"/>
        <v>0.75612858689404583</v>
      </c>
      <c r="L1286" s="1" t="str">
        <f t="shared" ref="L1286:O1286" si="1440">IFERROR(L1235/L1166,"-")</f>
        <v>-</v>
      </c>
      <c r="M1286" s="1" t="str">
        <f t="shared" si="1440"/>
        <v>-</v>
      </c>
      <c r="N1286" s="1" t="str">
        <f t="shared" si="1440"/>
        <v>-</v>
      </c>
      <c r="O1286" s="1" t="str">
        <f t="shared" si="1440"/>
        <v>-</v>
      </c>
      <c r="P1286" s="1" t="str">
        <f t="shared" si="1436"/>
        <v>-</v>
      </c>
      <c r="Q1286" s="1" t="str">
        <f t="shared" si="1436"/>
        <v>-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0.28603940550919521</v>
      </c>
      <c r="G1287" s="1">
        <f t="shared" si="1434"/>
        <v>0.29254854993039719</v>
      </c>
      <c r="H1287" s="1">
        <f t="shared" si="1434"/>
        <v>0.30231226656220045</v>
      </c>
      <c r="I1287" s="1">
        <f t="shared" si="1434"/>
        <v>0.31858512761520641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0.6829216088439799</v>
      </c>
      <c r="G1288" s="1">
        <f t="shared" si="1434"/>
        <v>0.67608557230836341</v>
      </c>
      <c r="H1288" s="1">
        <f t="shared" si="1434"/>
        <v>0.62106753113989055</v>
      </c>
      <c r="I1288" s="1">
        <f t="shared" si="1434"/>
        <v>0.6206767597312034</v>
      </c>
      <c r="J1288" s="1">
        <f t="shared" si="1434"/>
        <v>0.59935312935891549</v>
      </c>
      <c r="K1288" s="1">
        <f t="shared" si="1434"/>
        <v>0.59894868673765989</v>
      </c>
      <c r="L1288" s="1" t="str">
        <f t="shared" ref="L1288:O1288" si="1442">IFERROR(L1237/L1168,"-")</f>
        <v>-</v>
      </c>
      <c r="M1288" s="1" t="str">
        <f t="shared" si="1442"/>
        <v>-</v>
      </c>
      <c r="N1288" s="1" t="str">
        <f t="shared" si="1442"/>
        <v>-</v>
      </c>
      <c r="O1288" s="1" t="str">
        <f t="shared" si="1442"/>
        <v>-</v>
      </c>
      <c r="P1288" s="1" t="str">
        <f t="shared" si="1436"/>
        <v>-</v>
      </c>
      <c r="Q1288" s="1" t="str">
        <f t="shared" si="1436"/>
        <v>-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0.60628117737075815</v>
      </c>
      <c r="G1289" s="1">
        <f t="shared" si="1434"/>
        <v>0.60445858204354597</v>
      </c>
      <c r="H1289" s="1">
        <f t="shared" si="1434"/>
        <v>0.61024001525433036</v>
      </c>
      <c r="I1289" s="1">
        <f t="shared" si="1434"/>
        <v>0.60923426621117305</v>
      </c>
      <c r="J1289" s="1">
        <f t="shared" si="1434"/>
        <v>0.60450976936590539</v>
      </c>
      <c r="K1289" s="1">
        <f t="shared" si="1434"/>
        <v>0.52418225656125772</v>
      </c>
      <c r="L1289" s="1" t="str">
        <f t="shared" ref="L1289:O1289" si="1443">IFERROR(L1238/L1169,"-")</f>
        <v>-</v>
      </c>
      <c r="M1289" s="1" t="str">
        <f t="shared" si="1443"/>
        <v>-</v>
      </c>
      <c r="N1289" s="1" t="str">
        <f t="shared" si="1443"/>
        <v>-</v>
      </c>
      <c r="O1289" s="1" t="str">
        <f t="shared" si="1443"/>
        <v>-</v>
      </c>
      <c r="P1289" s="1" t="str">
        <f t="shared" si="1436"/>
        <v>-</v>
      </c>
      <c r="Q1289" s="1" t="str">
        <f t="shared" si="1436"/>
        <v>-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0.5166692187868428</v>
      </c>
      <c r="G1290" s="1">
        <f t="shared" si="1434"/>
        <v>0.51602700851151451</v>
      </c>
      <c r="H1290" s="1">
        <f t="shared" si="1434"/>
        <v>0.50920362290847476</v>
      </c>
      <c r="I1290" s="1">
        <f t="shared" si="1434"/>
        <v>0.51206222452498174</v>
      </c>
      <c r="J1290" s="1">
        <f t="shared" si="1434"/>
        <v>0.49036963193120831</v>
      </c>
      <c r="K1290" s="1">
        <f t="shared" si="1434"/>
        <v>0.48213612229723996</v>
      </c>
      <c r="L1290" s="1" t="str">
        <f t="shared" ref="L1290:O1290" si="1444">IFERROR(L1239/L1170,"-")</f>
        <v>-</v>
      </c>
      <c r="M1290" s="1" t="str">
        <f t="shared" si="1444"/>
        <v>-</v>
      </c>
      <c r="N1290" s="1" t="str">
        <f t="shared" si="1444"/>
        <v>-</v>
      </c>
      <c r="O1290" s="1" t="str">
        <f t="shared" si="1444"/>
        <v>-</v>
      </c>
      <c r="P1290" s="1" t="str">
        <f t="shared" si="1436"/>
        <v>-</v>
      </c>
      <c r="Q1290" s="1" t="str">
        <f t="shared" si="1436"/>
        <v>-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0.44024996831870877</v>
      </c>
      <c r="G1291" s="1">
        <f t="shared" si="1434"/>
        <v>0.43329704085737181</v>
      </c>
      <c r="H1291" s="1">
        <f t="shared" si="1434"/>
        <v>0.43396811065337998</v>
      </c>
      <c r="I1291" s="1">
        <f t="shared" si="1434"/>
        <v>0.43673728194591827</v>
      </c>
      <c r="J1291" s="1">
        <f t="shared" si="1434"/>
        <v>0.43421276765779671</v>
      </c>
      <c r="K1291" s="1">
        <f t="shared" si="1434"/>
        <v>0.43445654793025296</v>
      </c>
      <c r="L1291" s="1" t="str">
        <f t="shared" ref="L1291:O1291" si="1445">IFERROR(L1240/L1171,"-")</f>
        <v>-</v>
      </c>
      <c r="M1291" s="1" t="str">
        <f t="shared" si="1445"/>
        <v>-</v>
      </c>
      <c r="N1291" s="1" t="str">
        <f t="shared" si="1445"/>
        <v>-</v>
      </c>
      <c r="O1291" s="1" t="str">
        <f t="shared" si="1445"/>
        <v>-</v>
      </c>
      <c r="P1291" s="1" t="str">
        <f t="shared" si="1436"/>
        <v>-</v>
      </c>
      <c r="Q1291" s="1" t="str">
        <f t="shared" si="1436"/>
        <v>-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0.5183762762553521</v>
      </c>
      <c r="H1292" s="1">
        <f t="shared" si="1434"/>
        <v>0.54550681858199046</v>
      </c>
      <c r="I1292" s="1">
        <f t="shared" si="1434"/>
        <v>0.56552649389343146</v>
      </c>
      <c r="J1292" s="1">
        <f t="shared" si="1434"/>
        <v>0.57064921081014708</v>
      </c>
      <c r="K1292" s="1">
        <f t="shared" si="1434"/>
        <v>0.59164065366395502</v>
      </c>
      <c r="L1292" s="1" t="str">
        <f t="shared" ref="L1292:O1292" si="1446">IFERROR(L1241/L1172,"-")</f>
        <v>-</v>
      </c>
      <c r="M1292" s="1" t="str">
        <f t="shared" si="1446"/>
        <v>-</v>
      </c>
      <c r="N1292" s="1" t="str">
        <f t="shared" si="1446"/>
        <v>-</v>
      </c>
      <c r="O1292" s="1" t="str">
        <f t="shared" si="1446"/>
        <v>-</v>
      </c>
      <c r="P1292" s="1" t="str">
        <f t="shared" si="1436"/>
        <v>-</v>
      </c>
      <c r="Q1292" s="1" t="str">
        <f t="shared" si="1436"/>
        <v>-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0.41733711223535053</v>
      </c>
      <c r="H1293" s="1">
        <f t="shared" si="1434"/>
        <v>0.43997004249854083</v>
      </c>
      <c r="I1293" s="1">
        <f t="shared" si="1434"/>
        <v>0.46046308200629782</v>
      </c>
      <c r="J1293" s="1">
        <f t="shared" si="1434"/>
        <v>0.46486885562125846</v>
      </c>
      <c r="K1293" s="1">
        <f t="shared" si="1434"/>
        <v>0.48213211046510479</v>
      </c>
      <c r="L1293" s="1" t="str">
        <f t="shared" ref="L1293:O1293" si="1447">IFERROR(L1242/L1173,"-")</f>
        <v>-</v>
      </c>
      <c r="M1293" s="1" t="str">
        <f t="shared" si="1447"/>
        <v>-</v>
      </c>
      <c r="N1293" s="1" t="str">
        <f t="shared" si="1447"/>
        <v>-</v>
      </c>
      <c r="O1293" s="1" t="str">
        <f t="shared" si="1447"/>
        <v>-</v>
      </c>
      <c r="P1293" s="1" t="str">
        <f t="shared" si="1436"/>
        <v>-</v>
      </c>
      <c r="Q1293" s="1" t="str">
        <f t="shared" si="1436"/>
        <v>-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0.38796990995538688</v>
      </c>
      <c r="H1294" s="1">
        <f t="shared" si="1434"/>
        <v>0.40784087261656615</v>
      </c>
      <c r="I1294" s="1">
        <f t="shared" si="1434"/>
        <v>0.4251403808907952</v>
      </c>
      <c r="J1294" s="1">
        <f t="shared" si="1434"/>
        <v>0.43032250156085283</v>
      </c>
      <c r="K1294" s="1">
        <f t="shared" si="1434"/>
        <v>0.44828551245786502</v>
      </c>
      <c r="L1294" s="1" t="str">
        <f t="shared" ref="L1294:O1294" si="1448">IFERROR(L1243/L1174,"-")</f>
        <v>-</v>
      </c>
      <c r="M1294" s="1" t="str">
        <f t="shared" si="1448"/>
        <v>-</v>
      </c>
      <c r="N1294" s="1" t="str">
        <f t="shared" si="1448"/>
        <v>-</v>
      </c>
      <c r="O1294" s="1" t="str">
        <f t="shared" si="1448"/>
        <v>-</v>
      </c>
      <c r="P1294" s="1" t="str">
        <f t="shared" si="1436"/>
        <v>-</v>
      </c>
      <c r="Q1294" s="1" t="str">
        <f t="shared" si="1436"/>
        <v>-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0.3933245874771133</v>
      </c>
      <c r="H1295" s="1">
        <f t="shared" si="1434"/>
        <v>0.41371828629521146</v>
      </c>
      <c r="I1295" s="1">
        <f t="shared" si="1434"/>
        <v>0.43275831292851885</v>
      </c>
      <c r="J1295" s="1">
        <f t="shared" si="1434"/>
        <v>0.43725897914746892</v>
      </c>
      <c r="K1295" s="1">
        <f t="shared" si="1434"/>
        <v>0.45353534013883501</v>
      </c>
      <c r="L1295" s="1" t="str">
        <f t="shared" ref="L1295:O1295" si="1449">IFERROR(L1244/L1175,"-")</f>
        <v>-</v>
      </c>
      <c r="M1295" s="1" t="str">
        <f t="shared" si="1449"/>
        <v>-</v>
      </c>
      <c r="N1295" s="1" t="str">
        <f t="shared" si="1449"/>
        <v>-</v>
      </c>
      <c r="O1295" s="1" t="str">
        <f t="shared" si="1449"/>
        <v>-</v>
      </c>
      <c r="P1295" s="1" t="str">
        <f t="shared" si="1436"/>
        <v>-</v>
      </c>
      <c r="Q1295" s="1" t="str">
        <f t="shared" si="1436"/>
        <v>-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0.41824117647058839</v>
      </c>
      <c r="G1297" s="1">
        <f t="shared" si="1450"/>
        <v>1.6975722735373524</v>
      </c>
      <c r="H1297" s="1">
        <f t="shared" si="1450"/>
        <v>1.6855650502184929</v>
      </c>
      <c r="I1297" s="1">
        <f t="shared" si="1450"/>
        <v>1.6797617808905094</v>
      </c>
      <c r="J1297" s="1">
        <f t="shared" si="1450"/>
        <v>1.6612244088399097</v>
      </c>
      <c r="K1297" s="1">
        <f t="shared" si="1450"/>
        <v>1.1992379981305452</v>
      </c>
      <c r="L1297" s="1" t="str">
        <f t="shared" ref="L1297:O1297" si="1453">IFERROR(L1246/L1186,"-")</f>
        <v>-</v>
      </c>
      <c r="M1297" s="1" t="str">
        <f t="shared" si="1453"/>
        <v>-</v>
      </c>
      <c r="N1297" s="1" t="str">
        <f t="shared" si="1453"/>
        <v>-</v>
      </c>
      <c r="O1297" s="1" t="str">
        <f t="shared" si="1453"/>
        <v>-</v>
      </c>
      <c r="P1297" s="1" t="str">
        <f t="shared" si="1452"/>
        <v>-</v>
      </c>
      <c r="Q1297" s="1" t="str">
        <f t="shared" si="1452"/>
        <v>-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1.1718330161318351</v>
      </c>
      <c r="G1298" s="1">
        <f t="shared" si="1450"/>
        <v>2.6804211284907495</v>
      </c>
      <c r="H1298" s="1">
        <f t="shared" si="1450"/>
        <v>2.2925864295288862</v>
      </c>
      <c r="I1298" s="1">
        <f t="shared" si="1450"/>
        <v>2.2754408975024427</v>
      </c>
      <c r="J1298" s="1">
        <f t="shared" si="1450"/>
        <v>2.1786236321766785</v>
      </c>
      <c r="K1298" s="1">
        <f t="shared" si="1450"/>
        <v>1.9465053481289207</v>
      </c>
      <c r="L1298" s="1" t="str">
        <f t="shared" ref="L1298:O1298" si="1454">IFERROR(L1247/L1187,"-")</f>
        <v>-</v>
      </c>
      <c r="M1298" s="1" t="str">
        <f t="shared" si="1454"/>
        <v>-</v>
      </c>
      <c r="N1298" s="1" t="str">
        <f t="shared" si="1454"/>
        <v>-</v>
      </c>
      <c r="O1298" s="1" t="str">
        <f t="shared" si="1454"/>
        <v>-</v>
      </c>
      <c r="P1298" s="1" t="str">
        <f t="shared" si="1452"/>
        <v>-</v>
      </c>
      <c r="Q1298" s="1" t="str">
        <f t="shared" si="1452"/>
        <v>-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0.8954082551370206</v>
      </c>
      <c r="G1299" s="1">
        <f t="shared" si="1450"/>
        <v>1.1910959286118035</v>
      </c>
      <c r="H1299" s="1">
        <f t="shared" si="1450"/>
        <v>1.1866040765559447</v>
      </c>
      <c r="I1299" s="1">
        <f t="shared" si="1450"/>
        <v>1.2577967395792664</v>
      </c>
      <c r="J1299" s="1">
        <f t="shared" si="1450"/>
        <v>1.4580936232288075</v>
      </c>
      <c r="K1299" s="1">
        <f t="shared" si="1450"/>
        <v>0.77425180826289064</v>
      </c>
      <c r="L1299" s="1" t="str">
        <f t="shared" ref="L1299:O1299" si="1455">IFERROR(L1248/L1188,"-")</f>
        <v>-</v>
      </c>
      <c r="M1299" s="1" t="str">
        <f t="shared" si="1455"/>
        <v>-</v>
      </c>
      <c r="N1299" s="1" t="str">
        <f t="shared" si="1455"/>
        <v>-</v>
      </c>
      <c r="O1299" s="1" t="str">
        <f t="shared" si="1455"/>
        <v>-</v>
      </c>
      <c r="P1299" s="1" t="str">
        <f t="shared" si="1452"/>
        <v>-</v>
      </c>
      <c r="Q1299" s="1" t="str">
        <f t="shared" si="1452"/>
        <v>-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1.3454158142331394</v>
      </c>
      <c r="G1300" s="1">
        <f t="shared" si="1450"/>
        <v>1.5778647077859045</v>
      </c>
      <c r="H1300" s="1">
        <f t="shared" si="1450"/>
        <v>1.5864056226234355</v>
      </c>
      <c r="I1300" s="1">
        <f t="shared" si="1450"/>
        <v>1.6193509383165354</v>
      </c>
      <c r="J1300" s="1">
        <f t="shared" si="1450"/>
        <v>1.5744704626854396</v>
      </c>
      <c r="K1300" s="1">
        <f t="shared" si="1450"/>
        <v>0.75766901627826155</v>
      </c>
      <c r="L1300" s="1" t="str">
        <f t="shared" ref="L1300:O1300" si="1456">IFERROR(L1249/L1189,"-")</f>
        <v>-</v>
      </c>
      <c r="M1300" s="1" t="str">
        <f t="shared" si="1456"/>
        <v>-</v>
      </c>
      <c r="N1300" s="1" t="str">
        <f t="shared" si="1456"/>
        <v>-</v>
      </c>
      <c r="O1300" s="1" t="str">
        <f t="shared" si="1456"/>
        <v>-</v>
      </c>
      <c r="P1300" s="1" t="str">
        <f t="shared" si="1452"/>
        <v>-</v>
      </c>
      <c r="Q1300" s="1" t="str">
        <f t="shared" si="1452"/>
        <v>-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0.33901850024086022</v>
      </c>
      <c r="G1301" s="1">
        <f t="shared" si="1450"/>
        <v>0.35391427166601125</v>
      </c>
      <c r="H1301" s="1">
        <f t="shared" si="1450"/>
        <v>0.37625792880373748</v>
      </c>
      <c r="I1301" s="1">
        <f t="shared" si="1450"/>
        <v>0.41349735736661469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0.74985611657383555</v>
      </c>
      <c r="G1302" s="1">
        <f t="shared" si="1450"/>
        <v>0.77337096749293954</v>
      </c>
      <c r="H1302" s="1">
        <f t="shared" si="1450"/>
        <v>0.77852698505702322</v>
      </c>
      <c r="I1302" s="1">
        <f t="shared" si="1450"/>
        <v>0.7834790140764909</v>
      </c>
      <c r="J1302" s="1">
        <f t="shared" si="1450"/>
        <v>0.75818608455928516</v>
      </c>
      <c r="K1302" s="1">
        <f t="shared" si="1450"/>
        <v>0.65419162051367519</v>
      </c>
      <c r="L1302" s="1" t="str">
        <f t="shared" ref="L1302:O1302" si="1458">IFERROR(L1251/L1191,"-")</f>
        <v>-</v>
      </c>
      <c r="M1302" s="1" t="str">
        <f t="shared" si="1458"/>
        <v>-</v>
      </c>
      <c r="N1302" s="1" t="str">
        <f t="shared" si="1458"/>
        <v>-</v>
      </c>
      <c r="O1302" s="1" t="str">
        <f t="shared" si="1458"/>
        <v>-</v>
      </c>
      <c r="P1302" s="1" t="str">
        <f t="shared" si="1452"/>
        <v>-</v>
      </c>
      <c r="Q1302" s="1" t="str">
        <f t="shared" si="1452"/>
        <v>-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0.69636030707208041</v>
      </c>
      <c r="G1303" s="1">
        <f t="shared" si="1450"/>
        <v>0.7037545976999775</v>
      </c>
      <c r="H1303" s="1">
        <f t="shared" si="1450"/>
        <v>0.73478266763875144</v>
      </c>
      <c r="I1303" s="1">
        <f t="shared" si="1450"/>
        <v>0.76280051240464486</v>
      </c>
      <c r="J1303" s="1">
        <f t="shared" si="1450"/>
        <v>0.82400224166654645</v>
      </c>
      <c r="K1303" s="1">
        <f t="shared" si="1450"/>
        <v>0.53266166134218829</v>
      </c>
      <c r="L1303" s="1" t="str">
        <f t="shared" ref="L1303:O1303" si="1459">IFERROR(L1252/L1192,"-")</f>
        <v>-</v>
      </c>
      <c r="M1303" s="1" t="str">
        <f t="shared" si="1459"/>
        <v>-</v>
      </c>
      <c r="N1303" s="1" t="str">
        <f t="shared" si="1459"/>
        <v>-</v>
      </c>
      <c r="O1303" s="1" t="str">
        <f t="shared" si="1459"/>
        <v>-</v>
      </c>
      <c r="P1303" s="1" t="str">
        <f t="shared" si="1452"/>
        <v>-</v>
      </c>
      <c r="Q1303" s="1" t="str">
        <f t="shared" si="1452"/>
        <v>-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0.52784277668785096</v>
      </c>
      <c r="G1304" s="1">
        <f t="shared" si="1450"/>
        <v>0.53242216894836369</v>
      </c>
      <c r="H1304" s="1">
        <f t="shared" si="1450"/>
        <v>0.53195723538962159</v>
      </c>
      <c r="I1304" s="1">
        <f t="shared" si="1450"/>
        <v>0.54121596018437457</v>
      </c>
      <c r="J1304" s="1">
        <f t="shared" si="1450"/>
        <v>0.59104872505432315</v>
      </c>
      <c r="K1304" s="1">
        <f t="shared" si="1450"/>
        <v>0.47581320801314864</v>
      </c>
      <c r="L1304" s="1" t="str">
        <f t="shared" ref="L1304:O1304" si="1460">IFERROR(L1253/L1193,"-")</f>
        <v>-</v>
      </c>
      <c r="M1304" s="1" t="str">
        <f t="shared" si="1460"/>
        <v>-</v>
      </c>
      <c r="N1304" s="1" t="str">
        <f t="shared" si="1460"/>
        <v>-</v>
      </c>
      <c r="O1304" s="1" t="str">
        <f t="shared" si="1460"/>
        <v>-</v>
      </c>
      <c r="P1304" s="1" t="str">
        <f t="shared" si="1452"/>
        <v>-</v>
      </c>
      <c r="Q1304" s="1" t="str">
        <f t="shared" si="1452"/>
        <v>-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0.46603480971775701</v>
      </c>
      <c r="G1305" s="1">
        <f t="shared" si="1450"/>
        <v>0.45574554021085517</v>
      </c>
      <c r="H1305" s="1">
        <f t="shared" si="1450"/>
        <v>0.45676915962864584</v>
      </c>
      <c r="I1305" s="1">
        <f t="shared" si="1450"/>
        <v>0.46323164078763596</v>
      </c>
      <c r="J1305" s="1">
        <f t="shared" si="1450"/>
        <v>0.39184105487939919</v>
      </c>
      <c r="K1305" s="1">
        <f t="shared" si="1450"/>
        <v>0.42482641232579832</v>
      </c>
      <c r="L1305" s="1" t="str">
        <f t="shared" ref="L1305:O1305" si="1461">IFERROR(L1254/L1194,"-")</f>
        <v>-</v>
      </c>
      <c r="M1305" s="1" t="str">
        <f t="shared" si="1461"/>
        <v>-</v>
      </c>
      <c r="N1305" s="1" t="str">
        <f t="shared" si="1461"/>
        <v>-</v>
      </c>
      <c r="O1305" s="1" t="str">
        <f t="shared" si="1461"/>
        <v>-</v>
      </c>
      <c r="P1305" s="1" t="str">
        <f t="shared" si="1452"/>
        <v>-</v>
      </c>
      <c r="Q1305" s="1" t="str">
        <f t="shared" si="1452"/>
        <v>-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0.56203544748554657</v>
      </c>
      <c r="H1306" s="1">
        <f t="shared" si="1450"/>
        <v>0.58526156284431619</v>
      </c>
      <c r="I1306" s="1">
        <f t="shared" si="1450"/>
        <v>0.60712481225937331</v>
      </c>
      <c r="J1306" s="1">
        <f t="shared" si="1450"/>
        <v>0.61214927715493972</v>
      </c>
      <c r="K1306" s="1">
        <f t="shared" si="1450"/>
        <v>0.63048933418426745</v>
      </c>
      <c r="L1306" s="1" t="str">
        <f t="shared" ref="L1306:O1306" si="1462">IFERROR(L1255/L1195,"-")</f>
        <v>-</v>
      </c>
      <c r="M1306" s="1" t="str">
        <f t="shared" si="1462"/>
        <v>-</v>
      </c>
      <c r="N1306" s="1" t="str">
        <f t="shared" si="1462"/>
        <v>-</v>
      </c>
      <c r="O1306" s="1" t="str">
        <f t="shared" si="1462"/>
        <v>-</v>
      </c>
      <c r="P1306" s="1" t="str">
        <f t="shared" si="1452"/>
        <v>-</v>
      </c>
      <c r="Q1306" s="1" t="str">
        <f t="shared" si="1452"/>
        <v>-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0.45210145766281445</v>
      </c>
      <c r="H1307" s="1">
        <f t="shared" si="1450"/>
        <v>0.47181986018919486</v>
      </c>
      <c r="I1307" s="1">
        <f t="shared" si="1450"/>
        <v>0.49089463600143096</v>
      </c>
      <c r="J1307" s="1">
        <f t="shared" si="1450"/>
        <v>0.49531254699446348</v>
      </c>
      <c r="K1307" s="1">
        <f t="shared" si="1450"/>
        <v>0.51108492780289805</v>
      </c>
      <c r="L1307" s="1" t="str">
        <f t="shared" ref="L1307:O1307" si="1463">IFERROR(L1256/L1196,"-")</f>
        <v>-</v>
      </c>
      <c r="M1307" s="1" t="str">
        <f t="shared" si="1463"/>
        <v>-</v>
      </c>
      <c r="N1307" s="1" t="str">
        <f t="shared" si="1463"/>
        <v>-</v>
      </c>
      <c r="O1307" s="1" t="str">
        <f t="shared" si="1463"/>
        <v>-</v>
      </c>
      <c r="P1307" s="1" t="str">
        <f t="shared" si="1452"/>
        <v>-</v>
      </c>
      <c r="Q1307" s="1" t="str">
        <f t="shared" si="1452"/>
        <v>-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0.4202814963287691</v>
      </c>
      <c r="H1308" s="1">
        <f t="shared" si="1450"/>
        <v>0.43719585797999733</v>
      </c>
      <c r="I1308" s="1">
        <f t="shared" si="1450"/>
        <v>0.45321454872540096</v>
      </c>
      <c r="J1308" s="1">
        <f t="shared" si="1450"/>
        <v>0.45841375657965805</v>
      </c>
      <c r="K1308" s="1">
        <f t="shared" si="1450"/>
        <v>0.47505785725112643</v>
      </c>
      <c r="L1308" s="1" t="str">
        <f t="shared" ref="L1308:O1308" si="1464">IFERROR(L1257/L1197,"-")</f>
        <v>-</v>
      </c>
      <c r="M1308" s="1" t="str">
        <f t="shared" si="1464"/>
        <v>-</v>
      </c>
      <c r="N1308" s="1" t="str">
        <f t="shared" si="1464"/>
        <v>-</v>
      </c>
      <c r="O1308" s="1" t="str">
        <f t="shared" si="1464"/>
        <v>-</v>
      </c>
      <c r="P1308" s="1" t="str">
        <f t="shared" si="1452"/>
        <v>-</v>
      </c>
      <c r="Q1308" s="1" t="str">
        <f t="shared" si="1452"/>
        <v>-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0.39943403925494758</v>
      </c>
      <c r="H1309" s="1">
        <f t="shared" si="1450"/>
        <v>0.41380460776508626</v>
      </c>
      <c r="I1309" s="1">
        <f t="shared" si="1450"/>
        <v>0.43043437811155455</v>
      </c>
      <c r="J1309" s="1">
        <f t="shared" si="1450"/>
        <v>0.43589561094425783</v>
      </c>
      <c r="K1309" s="1">
        <f t="shared" si="1450"/>
        <v>0.4516415312409911</v>
      </c>
      <c r="L1309" s="1" t="str">
        <f t="shared" ref="L1309:O1309" si="1465">IFERROR(L1258/L1198,"-")</f>
        <v>-</v>
      </c>
      <c r="M1309" s="1" t="str">
        <f t="shared" si="1465"/>
        <v>-</v>
      </c>
      <c r="N1309" s="1" t="str">
        <f t="shared" si="1465"/>
        <v>-</v>
      </c>
      <c r="O1309" s="1" t="str">
        <f t="shared" si="1465"/>
        <v>-</v>
      </c>
      <c r="P1309" s="1" t="str">
        <f t="shared" si="1452"/>
        <v>-</v>
      </c>
      <c r="Q1309" s="1" t="str">
        <f t="shared" si="1452"/>
        <v>-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0.61537328172176997</v>
      </c>
      <c r="G1311" s="1">
        <f t="shared" si="1466"/>
        <v>2.0257536838506276</v>
      </c>
      <c r="H1311" s="1">
        <f t="shared" si="1466"/>
        <v>0.54366074598487202</v>
      </c>
      <c r="I1311" s="1">
        <f t="shared" si="1466"/>
        <v>1.3313642421024669E-2</v>
      </c>
      <c r="J1311" s="1">
        <f t="shared" si="1466"/>
        <v>3.1172970495633224E-3</v>
      </c>
      <c r="K1311" s="1">
        <f t="shared" si="1466"/>
        <v>0</v>
      </c>
      <c r="L1311" s="1">
        <f t="shared" ref="L1311:O1311" si="1468">IFERROR(L1260/L1200,"-")</f>
        <v>0</v>
      </c>
      <c r="M1311" s="1">
        <f t="shared" si="1468"/>
        <v>0</v>
      </c>
      <c r="N1311" s="1">
        <f t="shared" si="1468"/>
        <v>0</v>
      </c>
      <c r="O1311" s="1">
        <f t="shared" si="1468"/>
        <v>0</v>
      </c>
      <c r="P1311" s="1">
        <f t="shared" si="1452"/>
        <v>0</v>
      </c>
      <c r="Q1311" s="1">
        <f t="shared" si="1452"/>
        <v>0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0.631433401447698</v>
      </c>
      <c r="G1312" s="1">
        <f t="shared" si="1466"/>
        <v>4.7691544321012566E-2</v>
      </c>
      <c r="H1312" s="1">
        <f t="shared" si="1466"/>
        <v>2.5726896408514294E-2</v>
      </c>
      <c r="I1312" s="1">
        <f t="shared" si="1466"/>
        <v>0</v>
      </c>
      <c r="J1312" s="1">
        <f t="shared" si="1466"/>
        <v>0</v>
      </c>
      <c r="K1312" s="1">
        <f t="shared" si="1466"/>
        <v>0</v>
      </c>
      <c r="L1312" s="1">
        <f t="shared" ref="L1312:O1312" si="1469">IFERROR(L1261/L1201,"-")</f>
        <v>0</v>
      </c>
      <c r="M1312" s="1">
        <f t="shared" si="1469"/>
        <v>0</v>
      </c>
      <c r="N1312" s="1">
        <f t="shared" si="1469"/>
        <v>0</v>
      </c>
      <c r="O1312" s="1">
        <f t="shared" si="1469"/>
        <v>0</v>
      </c>
      <c r="P1312" s="1">
        <f t="shared" si="1452"/>
        <v>0</v>
      </c>
      <c r="Q1312" s="1">
        <f t="shared" si="1452"/>
        <v>0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0.46790848140417679</v>
      </c>
      <c r="G1313" s="1">
        <f t="shared" si="1466"/>
        <v>0.10615577800553515</v>
      </c>
      <c r="H1313" s="1">
        <f t="shared" si="1466"/>
        <v>0.11159064370211533</v>
      </c>
      <c r="I1313" s="1">
        <f t="shared" si="1466"/>
        <v>3.1584519767533705E-3</v>
      </c>
      <c r="J1313" s="1">
        <f t="shared" si="1466"/>
        <v>9.1834417641138125E-4</v>
      </c>
      <c r="K1313" s="1">
        <f t="shared" si="1466"/>
        <v>0</v>
      </c>
      <c r="L1313" s="1">
        <f t="shared" ref="L1313:O1313" si="1470">IFERROR(L1262/L1202,"-")</f>
        <v>0</v>
      </c>
      <c r="M1313" s="1">
        <f t="shared" si="1470"/>
        <v>0</v>
      </c>
      <c r="N1313" s="1">
        <f t="shared" si="1470"/>
        <v>0</v>
      </c>
      <c r="O1313" s="1">
        <f t="shared" si="1470"/>
        <v>0</v>
      </c>
      <c r="P1313" s="1">
        <f t="shared" si="1452"/>
        <v>0</v>
      </c>
      <c r="Q1313" s="1">
        <f t="shared" si="1452"/>
        <v>0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0.68268965340638454</v>
      </c>
      <c r="G1314" s="1">
        <f t="shared" si="1466"/>
        <v>0.29890864739036577</v>
      </c>
      <c r="H1314" s="1">
        <f t="shared" si="1466"/>
        <v>0.27152386716908561</v>
      </c>
      <c r="I1314" s="1">
        <f t="shared" si="1466"/>
        <v>0</v>
      </c>
      <c r="J1314" s="1">
        <f t="shared" si="1466"/>
        <v>0</v>
      </c>
      <c r="K1314" s="1" t="str">
        <f t="shared" si="1466"/>
        <v>-</v>
      </c>
      <c r="L1314" s="1" t="str">
        <f t="shared" ref="L1314:O1314" si="1471">IFERROR(L1263/L1203,"-")</f>
        <v>-</v>
      </c>
      <c r="M1314" s="1" t="str">
        <f t="shared" si="1471"/>
        <v>-</v>
      </c>
      <c r="N1314" s="1" t="str">
        <f t="shared" si="1471"/>
        <v>-</v>
      </c>
      <c r="O1314" s="1" t="str">
        <f t="shared" si="1471"/>
        <v>-</v>
      </c>
      <c r="P1314" s="1" t="str">
        <f t="shared" si="1452"/>
        <v>-</v>
      </c>
      <c r="Q1314" s="1" t="str">
        <f t="shared" si="1452"/>
        <v>-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0.75726179541726024</v>
      </c>
      <c r="G1315" s="3">
        <f t="shared" ref="G1315:K1315" si="1474">G1316+G1322+G1327+G1341</f>
        <v>1.3343532201087454</v>
      </c>
      <c r="H1315" s="3">
        <f t="shared" si="1474"/>
        <v>2.3526879174222435</v>
      </c>
      <c r="I1315" s="3">
        <f t="shared" si="1474"/>
        <v>1.1833811846937154</v>
      </c>
      <c r="J1315" s="3">
        <f t="shared" si="1474"/>
        <v>1.1959159739376615</v>
      </c>
      <c r="K1315" s="3">
        <f t="shared" si="1474"/>
        <v>1.1822185963758025</v>
      </c>
      <c r="L1315" s="3">
        <f t="shared" ref="L1315:O1315" si="1475">L1316+L1322+L1327+L1341</f>
        <v>1.1838169015367557</v>
      </c>
      <c r="M1315" s="3">
        <f t="shared" si="1475"/>
        <v>1.1484284338761672</v>
      </c>
      <c r="N1315" s="3">
        <f t="shared" si="1475"/>
        <v>1.1643968403896663</v>
      </c>
      <c r="O1315" s="3">
        <f t="shared" si="1475"/>
        <v>1.1927397746157853</v>
      </c>
      <c r="P1315" s="3">
        <f>P1316+P1322+P1327+P1341</f>
        <v>1.2292001525579446</v>
      </c>
      <c r="Q1315" s="3">
        <f>Q1316+Q1322+Q1327+Q1341</f>
        <v>1.2712875105329837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5.7342357708537557E-3</v>
      </c>
      <c r="G1316" s="1">
        <f t="shared" ref="G1316:K1316" si="1476">SUM(G1317:G1321)</f>
        <v>1.2401837473507524E-2</v>
      </c>
      <c r="H1316" s="1">
        <f t="shared" si="1476"/>
        <v>1.6239471389132155E-2</v>
      </c>
      <c r="I1316" s="1">
        <f t="shared" si="1476"/>
        <v>1.1833277335464047</v>
      </c>
      <c r="J1316" s="1">
        <f t="shared" si="1476"/>
        <v>1.1959109310733504</v>
      </c>
      <c r="K1316" s="1">
        <f t="shared" si="1476"/>
        <v>1.1821509473339651</v>
      </c>
      <c r="L1316" s="1">
        <f t="shared" ref="L1316:O1316" si="1477">SUM(L1317:L1321)</f>
        <v>1.1836941426059779</v>
      </c>
      <c r="M1316" s="1">
        <f t="shared" si="1477"/>
        <v>1.1484099132565853</v>
      </c>
      <c r="N1316" s="1">
        <f t="shared" si="1477"/>
        <v>1.1643968403896663</v>
      </c>
      <c r="O1316" s="1">
        <f t="shared" si="1477"/>
        <v>1.1927397746157853</v>
      </c>
      <c r="P1316" s="1">
        <f>SUM(P1317:P1321)</f>
        <v>1.2292001525579446</v>
      </c>
      <c r="Q1316" s="1">
        <f>SUM(Q1317:Q1321)</f>
        <v>1.2712872232624481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4.7618614621566379E-4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4.7575771933000506E-4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4.6725354311851191E-4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4.7955525317459194E-7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7.1723882062303874E-4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1.7679925898932923E-3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0.24335436599556795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0.24435579950611472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0.25222462996569234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0.25021659011708364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0.24184583046906535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0.24521085584494823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0.25038706682451634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0.25803026690540065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0.26679253252486484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1.2646595086737769E-3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2.1530342930684374E-3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3.489910392204558E-3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0.12297669440666033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0.12239562761662041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0.12619801562800473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0.12536505096247766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0.12085262726929605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0.12248753735574766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0.12492243813051204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0.12873676941275733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0.13313468381189239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3.7877478566116216E-3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8.8819590628727782E-3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1.0204486757036699E-2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0.80646242900483589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0.82851233201312147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0.80362544661728752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0.80802126825774667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0.78555849221905172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0.7965502321850505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0.81722885470618445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0.84220062771442672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0.87096773177281051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2.0516270409951922E-4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1.7384757761326357E-4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3.0982810687909325E-4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1.0534244139340621E-2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6.4717193749396309E-4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1.0285512298047807E-4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9.1233268670028633E-5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1.5296329917209901E-4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1.4821500391982637E-4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2.0141495457267066E-4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2.3248852535962146E-4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3.9227515288031917E-4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8.1511836442546295E-6</v>
      </c>
      <c r="J1322" s="1">
        <f t="shared" si="1480"/>
        <v>5.0428643111223279E-6</v>
      </c>
      <c r="K1322" s="1">
        <f t="shared" si="1480"/>
        <v>3.8127472516323882E-5</v>
      </c>
      <c r="L1322" s="1">
        <f t="shared" ref="L1322:O1322" si="1481">SUM(L1323:L1326)</f>
        <v>5.686220864392184E-5</v>
      </c>
      <c r="M1322" s="1">
        <f t="shared" si="1481"/>
        <v>3.6438379852288012E-6</v>
      </c>
      <c r="N1322" s="1">
        <f t="shared" si="1481"/>
        <v>0</v>
      </c>
      <c r="O1322" s="1">
        <f t="shared" si="1481"/>
        <v>0</v>
      </c>
      <c r="P1322" s="1">
        <f>SUM(P1323:P1326)</f>
        <v>0</v>
      </c>
      <c r="Q1322" s="1">
        <f>SUM(Q1323:Q1326)</f>
        <v>2.8727053566678332E-7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4.9900234034972362E-6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5.0428643111223279E-6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4.8325351721732996E-6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5.0303860019303247E-6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1.7722340650255638E-6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0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0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0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2.8727053566678332E-7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2.2786979561190849E-6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1.2317490036922137E-6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2.5264495052904267E-7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0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0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0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0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0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8.82462284638309E-7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1.457928162300169E-5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3.4289833157660033E-5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1.8716039202032373E-6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0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0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0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0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1.748390671745668E-5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1.7289344533802441E-5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0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0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0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0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0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0.75121116034165736</v>
      </c>
      <c r="G1327" s="1">
        <f t="shared" ref="G1327:K1327" si="1482">SUM(G1332:G1340)</f>
        <v>1.3213156433128874</v>
      </c>
      <c r="H1327" s="1">
        <f t="shared" si="1482"/>
        <v>2.3268023771228847</v>
      </c>
      <c r="I1327" s="1">
        <f t="shared" si="1482"/>
        <v>4.529996366635744E-5</v>
      </c>
      <c r="J1327" s="1">
        <f t="shared" si="1482"/>
        <v>0</v>
      </c>
      <c r="K1327" s="1">
        <f t="shared" si="1482"/>
        <v>2.17388672668094E-7</v>
      </c>
      <c r="L1327" s="1">
        <f t="shared" ref="L1327:O1327" si="1483">SUM(L1332:L1340)</f>
        <v>6.0983825510558134E-6</v>
      </c>
      <c r="M1327" s="1">
        <f t="shared" si="1483"/>
        <v>0</v>
      </c>
      <c r="N1327" s="1">
        <f t="shared" si="1483"/>
        <v>0</v>
      </c>
      <c r="O1327" s="1">
        <f t="shared" si="1483"/>
        <v>0</v>
      </c>
      <c r="P1327" s="1">
        <f>SUM(P1332:P1340)</f>
        <v>0</v>
      </c>
      <c r="Q1327" s="1">
        <f>SUM(Q1332:Q1340)</f>
        <v>0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0.73257111733129532</v>
      </c>
      <c r="G1328" s="1">
        <f t="shared" ref="G1328:K1328" si="1484">IF(G1327-G1329&lt;0,0,G1327-G1329)</f>
        <v>1.2866060919502986</v>
      </c>
      <c r="H1328" s="1">
        <f t="shared" si="1484"/>
        <v>2.2223941851108115</v>
      </c>
      <c r="I1328" s="1">
        <f t="shared" si="1484"/>
        <v>4.3195571404707725E-5</v>
      </c>
      <c r="J1328" s="1">
        <f t="shared" si="1484"/>
        <v>0</v>
      </c>
      <c r="K1328" s="1">
        <f t="shared" si="1484"/>
        <v>1.9339448945957206E-7</v>
      </c>
      <c r="L1328" s="1">
        <f t="shared" ref="L1328:O1328" si="1485">IF(L1327-L1329&lt;0,0,L1327-L1329)</f>
        <v>4.3534456207081649E-6</v>
      </c>
      <c r="M1328" s="1">
        <f t="shared" si="1485"/>
        <v>0</v>
      </c>
      <c r="N1328" s="1">
        <f t="shared" si="1485"/>
        <v>0</v>
      </c>
      <c r="O1328" s="1">
        <f t="shared" si="1485"/>
        <v>0</v>
      </c>
      <c r="P1328" s="1">
        <f>IF(P1327-P1329&lt;0,0,P1327-P1329)</f>
        <v>0</v>
      </c>
      <c r="Q1328" s="1">
        <f>IF(Q1327-Q1329&lt;0,0,Q1327-Q1329)</f>
        <v>0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1.8640043010362012E-2</v>
      </c>
      <c r="G1329" s="1">
        <f t="shared" ref="G1329" si="1486">SUM(G1330:G1331)</f>
        <v>3.4709551362588853E-2</v>
      </c>
      <c r="H1329" s="1">
        <f t="shared" ref="H1329" si="1487">SUM(H1330:H1331)</f>
        <v>0.10440819201207327</v>
      </c>
      <c r="I1329" s="1">
        <f t="shared" ref="I1329" si="1488">SUM(I1330:I1331)</f>
        <v>2.1043922616497153E-6</v>
      </c>
      <c r="J1329" s="1">
        <f t="shared" ref="J1329" si="1489">SUM(J1330:J1331)</f>
        <v>0</v>
      </c>
      <c r="K1329" s="1">
        <f t="shared" ref="K1329" si="1490">SUM(K1330:K1331)</f>
        <v>2.3994183208521944E-8</v>
      </c>
      <c r="L1329" s="1">
        <f t="shared" ref="L1329:O1329" si="1491">SUM(L1330:L1331)</f>
        <v>1.7449369303476487E-6</v>
      </c>
      <c r="M1329" s="1">
        <f t="shared" si="1491"/>
        <v>0</v>
      </c>
      <c r="N1329" s="1">
        <f t="shared" si="1491"/>
        <v>0</v>
      </c>
      <c r="O1329" s="1">
        <f t="shared" si="1491"/>
        <v>0</v>
      </c>
      <c r="P1329" s="1">
        <f>SUM(P1330:P1331)</f>
        <v>0</v>
      </c>
      <c r="Q1329" s="1">
        <f>SUM(Q1330:Q1331)</f>
        <v>0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1.8640043010362012E-2</v>
      </c>
      <c r="G1330" s="1">
        <f>[1]Transport!C$26/SUM([1]Transport!C$22,[1]Transport!C$26)*G1327*(G$34+G$582)/(G$34+G$582+G$38)</f>
        <v>3.4709551362588853E-2</v>
      </c>
      <c r="H1330" s="1">
        <f>[1]Transport!D$26/SUM([1]Transport!D$22,[1]Transport!D$26)*H1327*(H$34+H$582)/(H$34+H$582+H$38)</f>
        <v>0.10440819201207327</v>
      </c>
      <c r="I1330" s="1">
        <f>[1]Transport!E$26/SUM([1]Transport!E$22,[1]Transport!E$26)*I1327*(I$34+I$582)/(I$34+I$582+I$38)</f>
        <v>2.1043922616497153E-6</v>
      </c>
      <c r="J1330" s="1">
        <f>[1]Transport!F$26/SUM([1]Transport!F$22,[1]Transport!F$26)*J1327*(J$34+J$582)/(J$34+J$582+J$38)</f>
        <v>0</v>
      </c>
      <c r="K1330" s="1">
        <f>[1]Transport!G$26/SUM([1]Transport!G$22,[1]Transport!G$26)*K1327*(K$34+K$582)/(K$34+K$582+K$38)</f>
        <v>2.3976175518001545E-8</v>
      </c>
      <c r="L1330" s="1">
        <f>[1]Transport!H$26/SUM([1]Transport!H$22,[1]Transport!H$26)*L1327*(L$34+L$582)/(L$34+L$582+L$38)</f>
        <v>1.385743529543358E-6</v>
      </c>
      <c r="M1330" s="1">
        <f>[1]Transport!I$26/SUM([1]Transport!I$22,[1]Transport!I$26)*M1327*(M$34+M$582)/(M$34+M$582+M$38)</f>
        <v>0</v>
      </c>
      <c r="N1330" s="1">
        <f>[1]Transport!J$26/SUM([1]Transport!J$22,[1]Transport!J$26)*N1327*(N$34+N$582)/(N$34+N$582+N$38)</f>
        <v>0</v>
      </c>
      <c r="O1330" s="1">
        <f>[1]Transport!K$26/SUM([1]Transport!K$22,[1]Transport!K$26)*O1327*(O$34+O$582)/(O$34+O$582+O$38)</f>
        <v>0</v>
      </c>
      <c r="P1330" s="1">
        <f>[1]Transport!L$26/SUM([1]Transport!L$22,[1]Transport!L$26)*P1327*(P$34+P$582)/(P$34+P$582+P$38)</f>
        <v>0</v>
      </c>
      <c r="Q1330" s="1">
        <f>[1]Transport!M$26/SUM([1]Transport!M$22,[1]Transport!M$26)*Q1327*(Q$34+Q$582)/(Q$34+Q$582+Q$38)</f>
        <v>0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1.8007690520397623E-11</v>
      </c>
      <c r="L1331" s="1">
        <f>(L$38+L$718)/([1]Transport!H$22+[1]Transport!H$26)*L1327</f>
        <v>3.5919340080429074E-7</v>
      </c>
      <c r="M1331" s="1">
        <f>(M$38+M$718)/([1]Transport!I$22+[1]Transport!I$26)*M1327</f>
        <v>0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5.6214491063769148E-2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5.6554488706232448E-2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0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0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0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0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0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4.0201807187202339E-4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6.0154138033766287E-4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0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0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0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0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0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0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0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0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4.4498447569836822E-4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6.4532658493522308E-4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2.17388672668094E-7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4.2973489407669727E-6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0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0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0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1.357555614037461E-5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2.8953035426111414E-5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0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0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0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0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0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0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0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0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1.7339151238483657E-2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1.731825077989662E-2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1.724986289172209E-2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2.820685607105552E-4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0.1970241209135789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0.40224023422529376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4.529996366635744E-5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0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0.10992942953075686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0.13560429917078043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0.23797981581138336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0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0.61996623659811512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0.91408634075293504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1.6112503599446981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1.8010336102888409E-6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3.6942744135911778E-3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2.0756252821648344E-4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2.517945428559799E-4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3.1639930474915883E-4</v>
      </c>
      <c r="G1341" s="1">
        <f t="shared" ref="G1341:K1341" si="1492">SUM(G1346:G1350)</f>
        <v>6.3573932235040436E-4</v>
      </c>
      <c r="H1341" s="1">
        <f t="shared" si="1492"/>
        <v>9.6460689102266205E-3</v>
      </c>
      <c r="I1341" s="1">
        <f t="shared" si="1492"/>
        <v>0</v>
      </c>
      <c r="J1341" s="1">
        <f t="shared" si="1492"/>
        <v>0</v>
      </c>
      <c r="K1341" s="1">
        <f t="shared" si="1492"/>
        <v>2.9304180648506061E-5</v>
      </c>
      <c r="L1341" s="1">
        <f t="shared" ref="L1341:O1341" si="1493">SUM(L1346:L1350)</f>
        <v>5.9798339582848399E-5</v>
      </c>
      <c r="M1341" s="1">
        <f t="shared" si="1493"/>
        <v>1.4876781596919982E-5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0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2.9239239507870742E-4</v>
      </c>
      <c r="G1342" s="1">
        <f t="shared" ref="G1342:K1342" si="1494">IF(G1341-G1343&lt;0,0,G1341-G1343)</f>
        <v>5.5657061001073923E-4</v>
      </c>
      <c r="H1342" s="1">
        <f t="shared" si="1494"/>
        <v>9.5374208289510376E-3</v>
      </c>
      <c r="I1342" s="1">
        <f t="shared" si="1494"/>
        <v>0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2.4006909670451382E-5</v>
      </c>
      <c r="G1343" s="1">
        <f t="shared" ref="G1343" si="1496">SUM(G1344:G1345)</f>
        <v>7.9168712339665131E-5</v>
      </c>
      <c r="H1343" s="1">
        <f t="shared" ref="H1343" si="1497">SUM(H1344:H1345)</f>
        <v>1.0864808127558254E-4</v>
      </c>
      <c r="I1343" s="1">
        <f t="shared" ref="I1343" si="1498">SUM(I1344:I1345)</f>
        <v>0</v>
      </c>
      <c r="J1343" s="1">
        <f t="shared" ref="J1343" si="1499">SUM(J1344:J1345)</f>
        <v>0</v>
      </c>
      <c r="K1343" s="1">
        <f t="shared" ref="K1343" si="1500">SUM(K1344:K1345)</f>
        <v>2.4249298802345647E-2</v>
      </c>
      <c r="L1343" s="1">
        <f t="shared" ref="L1343:O1343" si="1501">SUM(L1344:L1345)</f>
        <v>5.9175637958484524E-2</v>
      </c>
      <c r="M1343" s="1">
        <f t="shared" si="1501"/>
        <v>3.5151647960100507E-2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0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2.4006909670451382E-5</v>
      </c>
      <c r="G1344" s="1">
        <f>IF(SUM([1]Transport!C$24,[1]Transport!C$27)=0,0,[1]Transport!C$27/SUM([1]Transport!C$24,[1]Transport!C$27)*G1341*(G$47+G$614)/(G$47+G$614+G$49))</f>
        <v>7.9168712339665131E-5</v>
      </c>
      <c r="H1344" s="1">
        <f>IF(SUM([1]Transport!D$24,[1]Transport!D$27)=0,0,[1]Transport!D$27/SUM([1]Transport!D$24,[1]Transport!D$27)*H1341*(H$47+H$614)/(H$47+H$614+H$49))</f>
        <v>1.0864808127558254E-4</v>
      </c>
      <c r="I1344" s="1">
        <f>IF(SUM([1]Transport!E$24,[1]Transport!E$27)=0,0,[1]Transport!E$27/SUM([1]Transport!E$24,[1]Transport!E$27)*I1341*(I$47+I$614)/(I$47+I$614+I$49))</f>
        <v>0</v>
      </c>
      <c r="J1344" s="1">
        <f>IF(SUM([1]Transport!F$24,[1]Transport!F$27)=0,0,[1]Transport!F$27/SUM([1]Transport!F$24,[1]Transport!F$27)*J1341*(J$47+J$614)/(J$47+J$614+J$49))</f>
        <v>0</v>
      </c>
      <c r="K1344" s="1">
        <f>IF(SUM([1]Transport!G$24,[1]Transport!G$27)=0,0,[1]Transport!G$27/SUM([1]Transport!G$24,[1]Transport!G$27)*K1341*(K$47+K$614)/(K$47+K$614+K$49))</f>
        <v>1.6132530439689169E-5</v>
      </c>
      <c r="L1344" s="1">
        <f>IF(SUM([1]Transport!H$24,[1]Transport!H$27)=0,0,[1]Transport!H$27/SUM([1]Transport!H$24,[1]Transport!H$27)*L1341*(L$47+L$614)/(L$47+L$614+L$49))</f>
        <v>1.7728510514790626E-6</v>
      </c>
      <c r="M1344" s="1">
        <f>IF(SUM([1]Transport!I$24,[1]Transport!I$27)=0,0,[1]Transport!I$27/SUM([1]Transport!I$24,[1]Transport!I$27)*M1341*(M$47+M$614)/(M$47+M$614+M$49))</f>
        <v>5.7826809577017642E-6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0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0</v>
      </c>
      <c r="K1345" s="1">
        <f>IF(([1]Transport!G$24+[1]Transport!G$27)=0,0,(K$49+K$716)/([1]Transport!G$24+[1]Transport!G$27)*K1341)</f>
        <v>2.4233166271905957E-2</v>
      </c>
      <c r="L1345" s="1">
        <f>IF(([1]Transport!H$24+[1]Transport!H$27)=0,0,(L$49+L$716)/([1]Transport!H$24+[1]Transport!H$27)*L1341)</f>
        <v>5.9173865107433048E-2</v>
      </c>
      <c r="M1345" s="1">
        <f>IF(([1]Transport!I$24+[1]Transport!I$27)=0,0,(M$49+M$716)/([1]Transport!I$24+[1]Transport!I$27)*M1341)</f>
        <v>3.5145865279142804E-2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0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3.1639930474915883E-4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3.1713873261961033E-4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3.1618724110790507E-4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1.3352755297621756E-4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4.9649802165187718E-4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0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0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0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9.8042150027897136E-5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8.3853128200635045E-4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1.4876781596919982E-5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8.7030886726679319E-5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7.9810462704095683E-3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2.3013701824757447E-5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5.574534362611079E-5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1.3806095050920295E-5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6.2904788237486146E-6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4.0529959567376083E-6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0.29540606644225159</v>
      </c>
      <c r="G1351" s="3">
        <f t="shared" ref="G1351:K1351" si="1502">SUM(G1352:G1374)</f>
        <v>0.30115293989456138</v>
      </c>
      <c r="H1351" s="3">
        <f t="shared" si="1502"/>
        <v>0.30983778222798036</v>
      </c>
      <c r="I1351" s="3">
        <f t="shared" si="1502"/>
        <v>0.32430392671380565</v>
      </c>
      <c r="J1351" s="3">
        <f t="shared" si="1502"/>
        <v>0.33845414556355441</v>
      </c>
      <c r="K1351" s="3">
        <f t="shared" si="1502"/>
        <v>0.35285200374982389</v>
      </c>
      <c r="L1351" s="3">
        <f t="shared" ref="L1351:O1351" si="1503">SUM(L1352:L1374)</f>
        <v>0.36515517633093414</v>
      </c>
      <c r="M1351" s="3">
        <f t="shared" si="1503"/>
        <v>0.37744843625556274</v>
      </c>
      <c r="N1351" s="3">
        <f t="shared" si="1503"/>
        <v>0.38803882993397426</v>
      </c>
      <c r="O1351" s="3">
        <f t="shared" si="1503"/>
        <v>0.39908680953364606</v>
      </c>
      <c r="P1351" s="3">
        <f>SUM(P1352:P1374)</f>
        <v>0.41128058234378811</v>
      </c>
      <c r="Q1351" s="3">
        <f>SUM(Q1352:Q1374)</f>
        <v>0.42532788777374725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1.9955076712016989E-3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1.6050879541696433E-3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1.0038804580881793E-3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1.8160432156291207E-7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2.8145708724644481E-4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7.1553209744028062E-4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0.10885313641291058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0.11510178060048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0.12007904720172426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0.12426618964652103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0.128441777833016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0.13204838841561919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0.1357992191740317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0.13994456348489576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0.14469684100629335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3.4800989513742293E-4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5.9729691023492648E-4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9.9763832676105324E-4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3.9833245061123096E-2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4.1571792305174209E-2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4.3339231712721554E-2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4.4849493432153491E-2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4.6361949023738261E-2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4.7663444109056499E-2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4.9021571616036132E-2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5.0518376488868595E-2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5.2244188752100046E-2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6.9304576744667597E-4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1.6384520888275333E-3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1.9015417738583189E-3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0.17409227236620464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0.18168524114182524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0.18941104111492471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0.19601231492267943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0.20261591955264935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0.20830098921164936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0.21423067522362754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0.22077684617963267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0.2283179359137581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2.5027204626213725E-5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2.1576810907665785E-5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3.9574528677091401E-5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1.5180045243407337E-3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9.4114961766513571E-5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1.6122995654265891E-5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1.5027058962236754E-5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2.6364748618277114E-5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2.6008197649218321E-5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3.5343519950706009E-5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4.0796190391082986E-5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6.8834931951338975E-5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1.1696702769257432E-6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1.2165543083863935E-6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1.2646156648311221E-6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1.387260459191878E-6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5.2326736581803035E-7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0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0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0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8.7169644454807801E-8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3.8533127549170849E-7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2.2897195085263639E-7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4.5862475681333305E-8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0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0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0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0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0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9.9813889463419617E-8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1.7794921909377818E-6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4.4158468183514199E-6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2.7435814279818208E-7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0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0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0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0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1.4268871978937272E-6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1.5498638892633167E-6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0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0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0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0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0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9.1356249188982736E-3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9.1937590309719326E-3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0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0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0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0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0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0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0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0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4.6832666875164643E-5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7.1217251402531909E-5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0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0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0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0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0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0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0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0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3.4813728976642769E-5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5.1255714305420914E-5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0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2.0385220723740298E-8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4.1994849330447948E-7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7.1613013290451456E-7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1.5593740493360447E-6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0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0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0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0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0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0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0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0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0.24220506751751203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0.19378423903160677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0.12111077472146119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3.4953701217219166E-5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2.5319347368330074E-2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5.3107539777796524E-2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5.6135337846799255E-6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0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9.6150707285109788E-3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1.1905059349547144E-2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2.164532441928347E-2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0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3.5926750778457743E-2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5.3197232950601414E-2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9.7160093722484409E-2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1.41683912629102E-7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1.4277070736682209E-4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8.0742564363348769E-6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9.8776992142858383E-6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4.419680866453164E-3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3.5478297575341545E-3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2.2178856385787326E-3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1.6055021787943125E-5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6.1932552585040879E-5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0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0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0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8.3333941421781131E-6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7.4453442253773642E-5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1.6274720321788562E-6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4.9104683061425123E-6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4.7339842425467526E-4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1.5557896758284828E-6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3.9912722707310748E-6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5.4327451409042673E-7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2.8458289803654339E-7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1.9953229874464769E-7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509">IFERROR(G1352/G1317,"-")</f>
        <v>3.3737507326839369</v>
      </c>
      <c r="H1376" s="1">
        <f t="shared" si="1509"/>
        <v>2.1484705100107928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0.37869321701871816</v>
      </c>
      <c r="G1377" s="1">
        <f t="shared" si="1512"/>
        <v>0.39241753116758721</v>
      </c>
      <c r="H1377" s="1">
        <f t="shared" si="1512"/>
        <v>0.40471442105052419</v>
      </c>
      <c r="I1377" s="1">
        <f t="shared" si="1512"/>
        <v>0.44730299358957487</v>
      </c>
      <c r="J1377" s="1">
        <f t="shared" si="1512"/>
        <v>0.47104173845319236</v>
      </c>
      <c r="K1377" s="1">
        <f t="shared" si="1512"/>
        <v>0.47607978339806639</v>
      </c>
      <c r="L1377" s="1">
        <f t="shared" ref="L1377:O1377" si="1513">IFERROR(L1353/L1318,"-")</f>
        <v>0.49663449409319044</v>
      </c>
      <c r="M1377" s="1">
        <f t="shared" si="1513"/>
        <v>0.53108948615694684</v>
      </c>
      <c r="N1377" s="1">
        <f t="shared" si="1513"/>
        <v>0.53850955317865723</v>
      </c>
      <c r="O1377" s="1">
        <f t="shared" si="1513"/>
        <v>0.54235716283703472</v>
      </c>
      <c r="P1377" s="1">
        <f t="shared" si="1511"/>
        <v>0.54235716283703417</v>
      </c>
      <c r="Q1377" s="1">
        <f t="shared" si="1511"/>
        <v>0.54235716283703606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0.27518070496490704</v>
      </c>
      <c r="G1378" s="1">
        <f t="shared" si="1514"/>
        <v>0.27742099239101181</v>
      </c>
      <c r="H1378" s="1">
        <f t="shared" si="1514"/>
        <v>0.28586359380157333</v>
      </c>
      <c r="I1378" s="1">
        <f t="shared" si="1514"/>
        <v>0.32390889390311794</v>
      </c>
      <c r="J1378" s="1">
        <f t="shared" si="1514"/>
        <v>0.33965095906358234</v>
      </c>
      <c r="K1378" s="1">
        <f t="shared" si="1514"/>
        <v>0.34342245000486443</v>
      </c>
      <c r="L1378" s="1">
        <f t="shared" ref="L1378:O1378" si="1515">IFERROR(L1354/L1319,"-")</f>
        <v>0.35775116819102282</v>
      </c>
      <c r="M1378" s="1">
        <f t="shared" si="1515"/>
        <v>0.38362384063384802</v>
      </c>
      <c r="N1378" s="1">
        <f t="shared" si="1515"/>
        <v>0.38912892803636662</v>
      </c>
      <c r="O1378" s="1">
        <f t="shared" si="1515"/>
        <v>0.39241606511730992</v>
      </c>
      <c r="P1378" s="1">
        <f t="shared" si="1511"/>
        <v>0.39241606511730914</v>
      </c>
      <c r="Q1378" s="1">
        <f t="shared" si="1511"/>
        <v>0.39241606511731003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0.1829704071343991</v>
      </c>
      <c r="G1379" s="1">
        <f t="shared" si="1516"/>
        <v>0.1844696735516807</v>
      </c>
      <c r="H1379" s="1">
        <f t="shared" si="1516"/>
        <v>0.186343695585383</v>
      </c>
      <c r="I1379" s="1">
        <f t="shared" si="1516"/>
        <v>0.21587152247257474</v>
      </c>
      <c r="J1379" s="1">
        <f t="shared" si="1516"/>
        <v>0.21929093161518304</v>
      </c>
      <c r="K1379" s="1">
        <f t="shared" si="1516"/>
        <v>0.23569567378959366</v>
      </c>
      <c r="L1379" s="1">
        <f t="shared" ref="L1379:O1379" si="1517">IFERROR(L1355/L1320,"-")</f>
        <v>0.24258311336942981</v>
      </c>
      <c r="M1379" s="1">
        <f t="shared" si="1517"/>
        <v>0.25792594893894955</v>
      </c>
      <c r="N1379" s="1">
        <f t="shared" si="1517"/>
        <v>0.26150389617017639</v>
      </c>
      <c r="O1379" s="1">
        <f t="shared" si="1517"/>
        <v>0.26214281836713804</v>
      </c>
      <c r="P1379" s="1">
        <f t="shared" si="1511"/>
        <v>0.2621428183671381</v>
      </c>
      <c r="Q1379" s="1">
        <f t="shared" si="1511"/>
        <v>0.2621428183671381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0.12198710645807077</v>
      </c>
      <c r="G1380" s="1">
        <f t="shared" si="1518"/>
        <v>0.12411338256127417</v>
      </c>
      <c r="H1380" s="1">
        <f t="shared" si="1518"/>
        <v>0.12773059576720355</v>
      </c>
      <c r="I1380" s="1">
        <f t="shared" si="1518"/>
        <v>0.14410189324089004</v>
      </c>
      <c r="J1380" s="1">
        <f t="shared" si="1518"/>
        <v>0.14542497335554122</v>
      </c>
      <c r="K1380" s="1">
        <f t="shared" si="1518"/>
        <v>0.15675442493346725</v>
      </c>
      <c r="L1380" s="1">
        <f t="shared" ref="L1380:O1380" si="1519">IFERROR(L1356/L1321,"-")</f>
        <v>0.16471029900930587</v>
      </c>
      <c r="M1380" s="1">
        <f t="shared" si="1519"/>
        <v>0.17235996321322891</v>
      </c>
      <c r="N1380" s="1">
        <f t="shared" si="1519"/>
        <v>0.17547614587850283</v>
      </c>
      <c r="O1380" s="1">
        <f t="shared" si="1519"/>
        <v>0.17547614587850299</v>
      </c>
      <c r="P1380" s="1">
        <f t="shared" si="1511"/>
        <v>0.17547614587850302</v>
      </c>
      <c r="Q1380" s="1">
        <f t="shared" si="1511"/>
        <v>0.17547614587850305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>
        <f t="shared" si="1520"/>
        <v>0.23440176174444088</v>
      </c>
      <c r="J1381" s="1">
        <f t="shared" si="1520"/>
        <v>0.24124272106691685</v>
      </c>
      <c r="K1381" s="1">
        <f t="shared" si="1520"/>
        <v>0.2616878345993281</v>
      </c>
      <c r="L1381" s="1">
        <f t="shared" ref="L1381:O1381" si="1521">IFERROR(L1357/L1323,"-")</f>
        <v>0.27577614494385533</v>
      </c>
      <c r="M1381" s="1">
        <f t="shared" si="1521"/>
        <v>0.29525860953952626</v>
      </c>
      <c r="N1381" s="1" t="str">
        <f t="shared" si="1521"/>
        <v>-</v>
      </c>
      <c r="O1381" s="1" t="str">
        <f t="shared" si="1521"/>
        <v>-</v>
      </c>
      <c r="P1381" s="1" t="str">
        <f t="shared" ref="P1381:Q1384" si="1522">IFERROR(P1357/P1323,"-")</f>
        <v>-</v>
      </c>
      <c r="Q1381" s="1">
        <f t="shared" si="1522"/>
        <v>0.30344095071385735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>
        <f t="shared" si="1523"/>
        <v>0.16910151451049577</v>
      </c>
      <c r="J1382" s="1" t="str">
        <f t="shared" si="1523"/>
        <v>-</v>
      </c>
      <c r="K1382" s="1">
        <f t="shared" si="1523"/>
        <v>0.18589172807632431</v>
      </c>
      <c r="L1382" s="1">
        <f t="shared" ref="L1382:O1382" si="1524">IFERROR(L1358/L1324,"-")</f>
        <v>0.18152935803900505</v>
      </c>
      <c r="M1382" s="1" t="str">
        <f t="shared" si="1524"/>
        <v>-</v>
      </c>
      <c r="N1382" s="1" t="str">
        <f t="shared" si="1524"/>
        <v>-</v>
      </c>
      <c r="O1382" s="1" t="str">
        <f t="shared" si="1524"/>
        <v>-</v>
      </c>
      <c r="P1382" s="1" t="str">
        <f t="shared" si="1522"/>
        <v>-</v>
      </c>
      <c r="Q1382" s="1" t="str">
        <f t="shared" si="1522"/>
        <v>-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>
        <f t="shared" si="1525"/>
        <v>0.11310839137372301</v>
      </c>
      <c r="J1383" s="1" t="str">
        <f t="shared" si="1525"/>
        <v>-</v>
      </c>
      <c r="K1383" s="1">
        <f t="shared" si="1525"/>
        <v>0.12205623273853783</v>
      </c>
      <c r="L1383" s="1">
        <f t="shared" ref="L1383:O1383" si="1526">IFERROR(L1359/L1325,"-")</f>
        <v>0.12878006136827647</v>
      </c>
      <c r="M1383" s="1">
        <f t="shared" si="1526"/>
        <v>0.14658985260534693</v>
      </c>
      <c r="N1383" s="1" t="str">
        <f t="shared" si="1526"/>
        <v>-</v>
      </c>
      <c r="O1383" s="1" t="str">
        <f t="shared" si="1526"/>
        <v>-</v>
      </c>
      <c r="P1383" s="1" t="str">
        <f t="shared" si="1522"/>
        <v>-</v>
      </c>
      <c r="Q1383" s="1" t="str">
        <f t="shared" si="1522"/>
        <v>-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 t="str">
        <f t="shared" si="1527"/>
        <v>-</v>
      </c>
      <c r="J1384" s="1" t="str">
        <f t="shared" si="1527"/>
        <v>-</v>
      </c>
      <c r="K1384" s="1">
        <f t="shared" si="1527"/>
        <v>8.1611462526796838E-2</v>
      </c>
      <c r="L1384" s="1">
        <f t="shared" ref="L1384:O1384" si="1528">IFERROR(L1360/L1326,"-")</f>
        <v>8.964272105476144E-2</v>
      </c>
      <c r="M1384" s="1" t="str">
        <f t="shared" si="1528"/>
        <v>-</v>
      </c>
      <c r="N1384" s="1" t="str">
        <f t="shared" si="1528"/>
        <v>-</v>
      </c>
      <c r="O1384" s="1" t="str">
        <f t="shared" si="1528"/>
        <v>-</v>
      </c>
      <c r="P1384" s="1" t="str">
        <f t="shared" si="1522"/>
        <v>-</v>
      </c>
      <c r="Q1384" s="1" t="str">
        <f t="shared" si="1522"/>
        <v>-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0.16251369968883847</v>
      </c>
      <c r="H1385" s="1">
        <f t="shared" si="1529"/>
        <v>0.16256462115196804</v>
      </c>
      <c r="I1385" s="1" t="str">
        <f t="shared" si="1529"/>
        <v>-</v>
      </c>
      <c r="J1385" s="1" t="str">
        <f t="shared" si="1529"/>
        <v>-</v>
      </c>
      <c r="K1385" s="1" t="str">
        <f t="shared" si="1529"/>
        <v>-</v>
      </c>
      <c r="L1385" s="1" t="str">
        <f t="shared" ref="L1385:O1385" si="1530">IFERROR(L1361/L1332,"-")</f>
        <v>-</v>
      </c>
      <c r="M1385" s="1" t="str">
        <f t="shared" si="1530"/>
        <v>-</v>
      </c>
      <c r="N1385" s="1" t="str">
        <f t="shared" si="1530"/>
        <v>-</v>
      </c>
      <c r="O1385" s="1" t="str">
        <f t="shared" si="1530"/>
        <v>-</v>
      </c>
      <c r="P1385" s="1" t="str">
        <f t="shared" ref="P1385:Q1393" si="1531">IFERROR(P1361/P1332,"-")</f>
        <v>-</v>
      </c>
      <c r="Q1385" s="1" t="str">
        <f t="shared" si="1531"/>
        <v>-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0.11649393435744138</v>
      </c>
      <c r="H1386" s="1">
        <f t="shared" si="1532"/>
        <v>0.11839127569670364</v>
      </c>
      <c r="I1386" s="1" t="str">
        <f t="shared" si="1532"/>
        <v>-</v>
      </c>
      <c r="J1386" s="1" t="str">
        <f t="shared" si="1532"/>
        <v>-</v>
      </c>
      <c r="K1386" s="1" t="str">
        <f t="shared" si="1532"/>
        <v>-</v>
      </c>
      <c r="L1386" s="1" t="str">
        <f t="shared" ref="L1386:O1386" si="1533">IFERROR(L1362/L1333,"-")</f>
        <v>-</v>
      </c>
      <c r="M1386" s="1" t="str">
        <f t="shared" si="1533"/>
        <v>-</v>
      </c>
      <c r="N1386" s="1" t="str">
        <f t="shared" si="1533"/>
        <v>-</v>
      </c>
      <c r="O1386" s="1" t="str">
        <f t="shared" si="1533"/>
        <v>-</v>
      </c>
      <c r="P1386" s="1" t="str">
        <f t="shared" si="1531"/>
        <v>-</v>
      </c>
      <c r="Q1386" s="1" t="str">
        <f t="shared" si="1531"/>
        <v>-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7.8235828164578899E-2</v>
      </c>
      <c r="H1387" s="1">
        <f t="shared" si="1534"/>
        <v>7.9426007702078305E-2</v>
      </c>
      <c r="I1387" s="1" t="str">
        <f t="shared" si="1534"/>
        <v>-</v>
      </c>
      <c r="J1387" s="1" t="str">
        <f t="shared" si="1534"/>
        <v>-</v>
      </c>
      <c r="K1387" s="1">
        <f t="shared" si="1534"/>
        <v>9.3773150521343718E-2</v>
      </c>
      <c r="L1387" s="1">
        <f t="shared" ref="L1387:O1387" si="1535">IFERROR(L1363/L1334,"-")</f>
        <v>9.7722688823479356E-2</v>
      </c>
      <c r="M1387" s="1" t="str">
        <f t="shared" si="1535"/>
        <v>-</v>
      </c>
      <c r="N1387" s="1" t="str">
        <f t="shared" si="1535"/>
        <v>-</v>
      </c>
      <c r="O1387" s="1" t="str">
        <f t="shared" si="1535"/>
        <v>-</v>
      </c>
      <c r="P1387" s="1" t="str">
        <f t="shared" si="1531"/>
        <v>-</v>
      </c>
      <c r="Q1387" s="1" t="str">
        <f t="shared" si="1531"/>
        <v>-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5.2751439830497682E-2</v>
      </c>
      <c r="H1388" s="1">
        <f t="shared" si="1536"/>
        <v>5.3858741454435442E-2</v>
      </c>
      <c r="I1388" s="1" t="str">
        <f t="shared" si="1536"/>
        <v>-</v>
      </c>
      <c r="J1388" s="1" t="str">
        <f t="shared" si="1536"/>
        <v>-</v>
      </c>
      <c r="K1388" s="1" t="str">
        <f t="shared" si="1536"/>
        <v>-</v>
      </c>
      <c r="L1388" s="1" t="str">
        <f t="shared" ref="L1388:O1388" si="1537">IFERROR(L1364/L1335,"-")</f>
        <v>-</v>
      </c>
      <c r="M1388" s="1" t="str">
        <f t="shared" si="1537"/>
        <v>-</v>
      </c>
      <c r="N1388" s="1" t="str">
        <f t="shared" si="1537"/>
        <v>-</v>
      </c>
      <c r="O1388" s="1" t="str">
        <f t="shared" si="1537"/>
        <v>-</v>
      </c>
      <c r="P1388" s="1" t="str">
        <f t="shared" si="1531"/>
        <v>-</v>
      </c>
      <c r="Q1388" s="1" t="str">
        <f t="shared" si="1531"/>
        <v>-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13.968680714886789</v>
      </c>
      <c r="G1389" s="1">
        <f t="shared" ref="G1389:K1389" si="1538">IFERROR(G1365/G1336,"-")</f>
        <v>11.189596541502649</v>
      </c>
      <c r="H1389" s="1">
        <f t="shared" si="1538"/>
        <v>7.0209702814264192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0.1239191674859749</v>
      </c>
      <c r="G1390" s="1">
        <f t="shared" si="1540"/>
        <v>0.12850887115205528</v>
      </c>
      <c r="H1390" s="1">
        <f t="shared" si="1540"/>
        <v>0.13202940745119773</v>
      </c>
      <c r="I1390" s="1">
        <f t="shared" si="1540"/>
        <v>0.12391916748597491</v>
      </c>
      <c r="J1390" s="1" t="str">
        <f t="shared" si="1540"/>
        <v>-</v>
      </c>
      <c r="K1390" s="1" t="str">
        <f t="shared" si="1540"/>
        <v>-</v>
      </c>
      <c r="L1390" s="1" t="str">
        <f t="shared" ref="L1390:O1390" si="1541">IFERROR(L1366/L1337,"-")</f>
        <v>-</v>
      </c>
      <c r="M1390" s="1" t="str">
        <f t="shared" si="1541"/>
        <v>-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8.7465847585616763E-2</v>
      </c>
      <c r="G1391" s="1">
        <f t="shared" si="1542"/>
        <v>8.7792639483751753E-2</v>
      </c>
      <c r="H1391" s="1">
        <f t="shared" si="1542"/>
        <v>9.095445487880785E-2</v>
      </c>
      <c r="I1391" s="1" t="str">
        <f t="shared" si="1542"/>
        <v>-</v>
      </c>
      <c r="J1391" s="1" t="str">
        <f t="shared" si="1542"/>
        <v>-</v>
      </c>
      <c r="K1391" s="1" t="str">
        <f t="shared" si="1542"/>
        <v>-</v>
      </c>
      <c r="L1391" s="1" t="str">
        <f t="shared" ref="L1391:O1391" si="1543">IFERROR(L1367/L1338,"-")</f>
        <v>-</v>
      </c>
      <c r="M1391" s="1" t="str">
        <f t="shared" si="1543"/>
        <v>-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5.7949527986548698E-2</v>
      </c>
      <c r="G1392" s="1">
        <f t="shared" si="1544"/>
        <v>5.8197164292798351E-2</v>
      </c>
      <c r="H1392" s="1">
        <f t="shared" si="1544"/>
        <v>6.0301053230373935E-2</v>
      </c>
      <c r="I1392" s="1" t="str">
        <f t="shared" si="1544"/>
        <v>-</v>
      </c>
      <c r="J1392" s="1" t="str">
        <f t="shared" si="1544"/>
        <v>-</v>
      </c>
      <c r="K1392" s="1" t="str">
        <f t="shared" si="1544"/>
        <v>-</v>
      </c>
      <c r="L1392" s="1">
        <f t="shared" ref="L1392:O1392" si="1545">IFERROR(L1368/L1339,"-")</f>
        <v>7.8668111366549914E-2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3.864648138794749E-2</v>
      </c>
      <c r="G1393" s="1">
        <f t="shared" si="1546"/>
        <v>3.8900356946479253E-2</v>
      </c>
      <c r="H1393" s="1">
        <f t="shared" si="1546"/>
        <v>3.9229202913804335E-2</v>
      </c>
      <c r="I1393" s="1" t="str">
        <f t="shared" si="1546"/>
        <v>-</v>
      </c>
      <c r="J1393" s="1" t="str">
        <f t="shared" si="1546"/>
        <v>-</v>
      </c>
      <c r="K1393" s="1" t="str">
        <f t="shared" si="1546"/>
        <v>-</v>
      </c>
      <c r="L1393" s="1" t="str">
        <f t="shared" ref="L1393:O1393" si="1547">IFERROR(L1369/L1340,"-")</f>
        <v>-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13.968680714886792</v>
      </c>
      <c r="G1394" s="1">
        <f t="shared" ref="G1394:K1394" si="1548">IFERROR(G1370/G1346,"-")</f>
        <v>11.186996076539071</v>
      </c>
      <c r="H1394" s="1">
        <f t="shared" si="1548"/>
        <v>7.0144691190174742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0.12023751974847219</v>
      </c>
      <c r="H1395" s="1">
        <f t="shared" si="1551"/>
        <v>0.12473877011430529</v>
      </c>
      <c r="I1395" s="1" t="str">
        <f t="shared" si="1551"/>
        <v>-</v>
      </c>
      <c r="J1395" s="1" t="str">
        <f t="shared" si="1551"/>
        <v>-</v>
      </c>
      <c r="K1395" s="1" t="str">
        <f t="shared" si="1551"/>
        <v>-</v>
      </c>
      <c r="L1395" s="1" t="str">
        <f t="shared" ref="L1395:O1395" si="1552">IFERROR(L1371/L1347,"-")</f>
        <v>-</v>
      </c>
      <c r="M1395" s="1" t="str">
        <f t="shared" si="1552"/>
        <v>-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 t="str">
        <f t="shared" si="1550"/>
        <v>-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8.4998076233608819E-2</v>
      </c>
      <c r="H1396" s="1">
        <f t="shared" si="1553"/>
        <v>8.8790297811703806E-2</v>
      </c>
      <c r="I1396" s="1" t="str">
        <f t="shared" si="1553"/>
        <v>-</v>
      </c>
      <c r="J1396" s="1" t="str">
        <f t="shared" si="1553"/>
        <v>-</v>
      </c>
      <c r="K1396" s="1" t="str">
        <f t="shared" si="1553"/>
        <v>-</v>
      </c>
      <c r="L1396" s="1" t="str">
        <f t="shared" ref="L1396:O1396" si="1554">IFERROR(L1372/L1348,"-")</f>
        <v>-</v>
      </c>
      <c r="M1396" s="1">
        <f t="shared" si="1554"/>
        <v>0.10939678193002444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5.6422133461237138E-2</v>
      </c>
      <c r="H1397" s="1">
        <f t="shared" si="1555"/>
        <v>5.9315333881704409E-2</v>
      </c>
      <c r="I1397" s="1" t="str">
        <f t="shared" si="1555"/>
        <v>-</v>
      </c>
      <c r="J1397" s="1" t="str">
        <f t="shared" si="1555"/>
        <v>-</v>
      </c>
      <c r="K1397" s="1">
        <f t="shared" si="1555"/>
        <v>6.7602756291680596E-2</v>
      </c>
      <c r="L1397" s="1">
        <f t="shared" ref="L1397:O1397" si="1556">IFERROR(L1373/L1349,"-")</f>
        <v>7.1598307788734952E-2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 t="str">
        <f t="shared" si="1557"/>
        <v>-</v>
      </c>
      <c r="H1398" s="1">
        <f t="shared" si="1557"/>
        <v>3.9350338534299228E-2</v>
      </c>
      <c r="I1398" s="1" t="str">
        <f t="shared" si="1557"/>
        <v>-</v>
      </c>
      <c r="J1398" s="1" t="str">
        <f t="shared" si="1557"/>
        <v>-</v>
      </c>
      <c r="K1398" s="1">
        <f t="shared" si="1557"/>
        <v>4.5240260083564687E-2</v>
      </c>
      <c r="L1398" s="1">
        <f t="shared" ref="L1398:O1398" si="1558">IFERROR(L1374/L1350,"-")</f>
        <v>4.9230816135641522E-2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0.81354216561346671</v>
      </c>
      <c r="G1399" s="3">
        <f t="shared" ref="G1399" si="1559">G1400+G1406+G1411+G1425</f>
        <v>0.84620804730001331</v>
      </c>
      <c r="H1399" s="3">
        <f t="shared" ref="H1399" si="1560">H1400+H1406+H1411+H1425</f>
        <v>1.0396746284980747</v>
      </c>
      <c r="I1399" s="3">
        <f t="shared" ref="I1399" si="1561">I1400+I1406+I1411+I1425</f>
        <v>0.38767853490526138</v>
      </c>
      <c r="J1399" s="3">
        <f t="shared" ref="J1399" si="1562">J1400+J1406+J1411+J1425</f>
        <v>0.37044464307779784</v>
      </c>
      <c r="K1399" s="3">
        <f t="shared" ref="K1399" si="1563">K1400+K1406+K1411+K1425</f>
        <v>0.35429602271865784</v>
      </c>
      <c r="L1399" s="3">
        <f t="shared" ref="L1399:O1399" si="1564">L1400+L1406+L1411+L1425</f>
        <v>0.34376944335712312</v>
      </c>
      <c r="M1399" s="3">
        <f t="shared" si="1564"/>
        <v>0.32433795692158335</v>
      </c>
      <c r="N1399" s="3">
        <f t="shared" si="1564"/>
        <v>0.3268320771909024</v>
      </c>
      <c r="O1399" s="3">
        <f t="shared" si="1564"/>
        <v>0.33446797567418862</v>
      </c>
      <c r="P1399" s="3">
        <f>P1400+P1406+P1411+P1425</f>
        <v>0.34376729416112589</v>
      </c>
      <c r="Q1399" s="3">
        <f>Q1400+Q1406+Q1411+Q1425</f>
        <v>0.3527258067069628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1.2018491850578153E-3</v>
      </c>
      <c r="G1400" s="1">
        <f t="shared" ref="G1400" si="1565">SUM(G1401:G1405)</f>
        <v>2.2140428333509445E-3</v>
      </c>
      <c r="H1400" s="1">
        <f t="shared" ref="H1400" si="1566">SUM(H1401:H1405)</f>
        <v>2.9608828390152481E-3</v>
      </c>
      <c r="I1400" s="1">
        <f t="shared" ref="I1400" si="1567">SUM(I1401:I1405)</f>
        <v>0.37487831733352001</v>
      </c>
      <c r="J1400" s="1">
        <f t="shared" ref="J1400" si="1568">SUM(J1401:J1405)</f>
        <v>0.37044427711992195</v>
      </c>
      <c r="K1400" s="1">
        <f t="shared" ref="K1400" si="1569">SUM(K1401:K1405)</f>
        <v>0.35428567687884349</v>
      </c>
      <c r="L1400" s="1">
        <f t="shared" ref="L1400:O1400" si="1570">SUM(L1401:L1405)</f>
        <v>0.34194187935129167</v>
      </c>
      <c r="M1400" s="1">
        <f t="shared" si="1570"/>
        <v>0.32249892983574763</v>
      </c>
      <c r="N1400" s="1">
        <f t="shared" si="1570"/>
        <v>0.3268320771909024</v>
      </c>
      <c r="O1400" s="1">
        <f t="shared" si="1570"/>
        <v>0.33446797567418862</v>
      </c>
      <c r="P1400" s="1">
        <f>SUM(P1401:P1405)</f>
        <v>0.34376729416112589</v>
      </c>
      <c r="Q1400" s="1">
        <f>SUM(Q1401:Q1405)</f>
        <v>0.3527258067069628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3.7456463796429833E-4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1.1651267733585218E-3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1.6270986826073706E-3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0.14102837499064447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0.13773259262790763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0.1375730365449325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0.13123199351359763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0.12216867528618437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0.12513868882080753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0.12764750953353107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0.13115956902748302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0.13453148531391132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6.0247658113723448E-4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7.2349126715912288E-4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9.0050825083511261E-4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0.1769832535080508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0.17639107505384749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0.1645415055548837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0.15961847455030173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0.15231737952000585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0.15274681490635542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0.15653099535172552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0.16086287278098446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0.16503010254430939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2.2480796595628243E-4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2.9016295077958864E-4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3.7556316966729468E-4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5.6849044527826242E-2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5.6283391177228963E-2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5.2056660036965248E-2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5.0973038490740294E-2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4.7844494745488256E-2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4.87771512924252E-2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5.0116224057754857E-2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5.1502835406972071E-2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5.2837079996420788E-2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3.5261842053711054E-5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5.7712735905470363E-5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1.7644306998503414E-5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3.7218260937807293E-5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1.1447474206202708E-4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1.1837279665198971E-4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1.6838028406918954E-4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1.6942217131424604E-4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1.7324673117719342E-4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2.4201694568634521E-4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3.2713885232126482E-4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5.2520956935448815E-6</v>
      </c>
      <c r="J1406" s="1">
        <f t="shared" ref="J1406" si="1576">SUM(J1407:J1410)</f>
        <v>3.6595787591323111E-7</v>
      </c>
      <c r="K1406" s="1">
        <f t="shared" ref="K1406" si="1577">SUM(K1407:K1410)</f>
        <v>0</v>
      </c>
      <c r="L1406" s="1">
        <f t="shared" ref="L1406:O1406" si="1578">SUM(L1407:L1410)</f>
        <v>0</v>
      </c>
      <c r="M1406" s="1">
        <f t="shared" si="1578"/>
        <v>0</v>
      </c>
      <c r="N1406" s="1">
        <f t="shared" si="1578"/>
        <v>0</v>
      </c>
      <c r="O1406" s="1">
        <f t="shared" si="1578"/>
        <v>0</v>
      </c>
      <c r="P1406" s="1">
        <f>SUM(P1407:P1410)</f>
        <v>0</v>
      </c>
      <c r="Q1406" s="1">
        <f>SUM(Q1407:Q1410)</f>
        <v>0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0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0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0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0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0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2.4142802520622742E-7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0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0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0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0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0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5.0106676683386541E-6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3.6595787591323111E-7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0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0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0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0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0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0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0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0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0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0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0.81220235601975876</v>
      </c>
      <c r="G1411" s="1">
        <f t="shared" ref="G1411:K1411" si="1579">SUM(G1416:G1424)</f>
        <v>0.84348718474126216</v>
      </c>
      <c r="H1411" s="1">
        <f t="shared" si="1579"/>
        <v>1.0276084892880175</v>
      </c>
      <c r="I1411" s="1">
        <f t="shared" si="1579"/>
        <v>5.5377728814968337E-3</v>
      </c>
      <c r="J1411" s="1">
        <f t="shared" si="1579"/>
        <v>0</v>
      </c>
      <c r="K1411" s="1">
        <f t="shared" si="1579"/>
        <v>3.5889137082014547E-6</v>
      </c>
      <c r="L1411" s="1">
        <f t="shared" ref="L1411:O1411" si="1580">SUM(L1416:L1424)</f>
        <v>9.7653079009924035E-4</v>
      </c>
      <c r="M1411" s="1">
        <f t="shared" si="1580"/>
        <v>9.7949299543171903E-4</v>
      </c>
      <c r="N1411" s="1">
        <f t="shared" si="1580"/>
        <v>0</v>
      </c>
      <c r="O1411" s="1">
        <f t="shared" si="1580"/>
        <v>0</v>
      </c>
      <c r="P1411" s="1">
        <f>SUM(P1416:P1424)</f>
        <v>0</v>
      </c>
      <c r="Q1411" s="1">
        <f>SUM(Q1416:Q1424)</f>
        <v>0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0.79204891894563423</v>
      </c>
      <c r="G1412" s="1">
        <f t="shared" ref="G1412:K1412" si="1581">IF(G1411-G1413&lt;0,0,G1411-G1413)</f>
        <v>0.82132967687353042</v>
      </c>
      <c r="H1412" s="1">
        <f t="shared" si="1581"/>
        <v>0.98149767836668522</v>
      </c>
      <c r="I1412" s="1">
        <f t="shared" si="1581"/>
        <v>5.2805177877747545E-3</v>
      </c>
      <c r="J1412" s="1">
        <f t="shared" si="1581"/>
        <v>0</v>
      </c>
      <c r="K1412" s="1">
        <f t="shared" si="1581"/>
        <v>3.1927888688652408E-6</v>
      </c>
      <c r="L1412" s="1">
        <f t="shared" ref="L1412:O1412" si="1582">IF(L1411-L1413&lt;0,0,L1411-L1413)</f>
        <v>6.9711495729440562E-4</v>
      </c>
      <c r="M1412" s="1">
        <f t="shared" si="1582"/>
        <v>0</v>
      </c>
      <c r="N1412" s="1">
        <f t="shared" si="1582"/>
        <v>0</v>
      </c>
      <c r="O1412" s="1">
        <f t="shared" si="1582"/>
        <v>0</v>
      </c>
      <c r="P1412" s="1">
        <f>IF(P1411-P1413&lt;0,0,P1411-P1413)</f>
        <v>0</v>
      </c>
      <c r="Q1412" s="1">
        <f>IF(Q1411-Q1413&lt;0,0,Q1411-Q1413)</f>
        <v>0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2.0153437074124529E-2</v>
      </c>
      <c r="G1413" s="1">
        <f t="shared" ref="G1413" si="1583">SUM(G1414:G1415)</f>
        <v>2.215750786773173E-2</v>
      </c>
      <c r="H1413" s="1">
        <f t="shared" ref="H1413" si="1584">SUM(H1414:H1415)</f>
        <v>4.6110810921332297E-2</v>
      </c>
      <c r="I1413" s="1">
        <f t="shared" ref="I1413" si="1585">SUM(I1414:I1415)</f>
        <v>2.5725509372207959E-4</v>
      </c>
      <c r="J1413" s="1">
        <f t="shared" ref="J1413" si="1586">SUM(J1414:J1415)</f>
        <v>0</v>
      </c>
      <c r="K1413" s="1">
        <f t="shared" ref="K1413" si="1587">SUM(K1414:K1415)</f>
        <v>3.9612483933621407E-7</v>
      </c>
      <c r="L1413" s="1">
        <f t="shared" ref="L1413:O1413" si="1588">SUM(L1414:L1415)</f>
        <v>2.7941583280483473E-4</v>
      </c>
      <c r="M1413" s="1">
        <f t="shared" si="1588"/>
        <v>2.0458821378226601E-3</v>
      </c>
      <c r="N1413" s="1">
        <f t="shared" si="1588"/>
        <v>0</v>
      </c>
      <c r="O1413" s="1">
        <f t="shared" si="1588"/>
        <v>0</v>
      </c>
      <c r="P1413" s="1">
        <f>SUM(P1414:P1415)</f>
        <v>0</v>
      </c>
      <c r="Q1413" s="1">
        <f>SUM(Q1414:Q1415)</f>
        <v>0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2.0153437074124529E-2</v>
      </c>
      <c r="G1414" s="1">
        <f>[1]Transport!C$26/SUM([1]Transport!C$22,[1]Transport!C$26)*G1411*(G$34+G$582)/(G$34+G$582+G$38)</f>
        <v>2.215750786773173E-2</v>
      </c>
      <c r="H1414" s="1">
        <f>[1]Transport!D$26/SUM([1]Transport!D$22,[1]Transport!D$26)*H1411*(H$34+H$582)/(H$34+H$582+H$38)</f>
        <v>4.6110810921332297E-2</v>
      </c>
      <c r="I1414" s="1">
        <f>[1]Transport!E$26/SUM([1]Transport!E$22,[1]Transport!E$26)*I1411*(I$34+I$582)/(I$34+I$582+I$38)</f>
        <v>2.5725509372207959E-4</v>
      </c>
      <c r="J1414" s="1">
        <f>[1]Transport!F$26/SUM([1]Transport!F$22,[1]Transport!F$26)*J1411*(J$34+J$582)/(J$34+J$582+J$38)</f>
        <v>0</v>
      </c>
      <c r="K1414" s="1">
        <f>[1]Transport!G$26/SUM([1]Transport!G$22,[1]Transport!G$26)*K1411*(K$34+K$582)/(K$34+K$582+K$38)</f>
        <v>3.9582754671940706E-7</v>
      </c>
      <c r="L1414" s="1">
        <f>[1]Transport!H$26/SUM([1]Transport!H$22,[1]Transport!H$26)*L1411*(L$34+L$582)/(L$34+L$582+L$38)</f>
        <v>2.2189838247284145E-4</v>
      </c>
      <c r="M1414" s="1">
        <f>[1]Transport!I$26/SUM([1]Transport!I$22,[1]Transport!I$26)*M1411*(M$34+M$582)/(M$34+M$582+M$38)</f>
        <v>4.964755521015739E-4</v>
      </c>
      <c r="N1414" s="1">
        <f>[1]Transport!J$26/SUM([1]Transport!J$22,[1]Transport!J$26)*N1411*(N$34+N$582)/(N$34+N$582+N$38)</f>
        <v>0</v>
      </c>
      <c r="O1414" s="1">
        <f>[1]Transport!K$26/SUM([1]Transport!K$22,[1]Transport!K$26)*O1411*(O$34+O$582)/(O$34+O$582+O$38)</f>
        <v>0</v>
      </c>
      <c r="P1414" s="1">
        <f>[1]Transport!L$26/SUM([1]Transport!L$22,[1]Transport!L$26)*P1411*(P$34+P$582)/(P$34+P$582+P$38)</f>
        <v>0</v>
      </c>
      <c r="Q1414" s="1">
        <f>[1]Transport!M$26/SUM([1]Transport!M$22,[1]Transport!M$26)*Q1411*(Q$34+Q$582)/(Q$34+Q$582+Q$38)</f>
        <v>0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2.9729261680702943E-10</v>
      </c>
      <c r="L1415" s="1">
        <f>(L$38+L$718)/([1]Transport!H$22+[1]Transport!H$26)*L1411</f>
        <v>5.7517450331993272E-5</v>
      </c>
      <c r="M1415" s="1">
        <f>(M$38+M$718)/([1]Transport!I$22+[1]Transport!I$26)*M1411</f>
        <v>1.5494065857210861E-3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1.6580395583953348E-3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1.9117024550289563E-3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2.9367310817626369E-6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0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3.5889137082014547E-6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9.7078284983410771E-4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9.736664344509716E-4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0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0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0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0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1.5299867626232774E-4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2.9422903606446312E-4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0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0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9.6846381159821967E-5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1.7523936110170265E-4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0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0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2.0407532222455587E-5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3.6159416472390663E-5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0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0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0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0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0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0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0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0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6.0283217343349085E-3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6.0134729742587004E-3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5.969839911721537E-3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0.1133884655034898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0.30780504913650791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0.36757237212575328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5.5171245362258016E-3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5.3649655012793578E-6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5.4880164462007379E-6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0.51940362645367011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0.39897401853649267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0.49280499566409358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1.7711614189269695E-5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3.8297476385324214E-7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3.3854453454672128E-7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0.15988597495591192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0.12850400970629269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0.15853710606506172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1.3495967372351985E-2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2.623422396702114E-4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3.0684525271988574E-4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1.3796040865012124E-4</v>
      </c>
      <c r="G1425" s="1">
        <f t="shared" ref="G1425" si="1589">SUM(G1430:G1434)</f>
        <v>5.0681972540026301E-4</v>
      </c>
      <c r="H1425" s="1">
        <f t="shared" ref="H1425" si="1590">SUM(H1430:H1434)</f>
        <v>9.1052563710419462E-3</v>
      </c>
      <c r="I1425" s="1">
        <f t="shared" ref="I1425" si="1591">SUM(I1430:I1434)</f>
        <v>7.2571925945510473E-3</v>
      </c>
      <c r="J1425" s="1">
        <f t="shared" ref="J1425" si="1592">SUM(J1430:J1434)</f>
        <v>0</v>
      </c>
      <c r="K1425" s="1">
        <f t="shared" ref="K1425" si="1593">SUM(K1430:K1434)</f>
        <v>6.756926106144393E-6</v>
      </c>
      <c r="L1425" s="1">
        <f t="shared" ref="L1425:O1425" si="1594">SUM(L1430:L1434)</f>
        <v>8.5103321573220755E-4</v>
      </c>
      <c r="M1425" s="1">
        <f t="shared" si="1594"/>
        <v>8.5953409040403074E-4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1.2749261362387181E-4</v>
      </c>
      <c r="G1426" s="1">
        <f t="shared" ref="G1426:K1426" si="1595">IF(G1425-G1427&lt;0,0,G1425-G1427)</f>
        <v>4.4370538963770976E-4</v>
      </c>
      <c r="H1426" s="1">
        <f t="shared" si="1595"/>
        <v>9.0026997084840851E-3</v>
      </c>
      <c r="I1426" s="1">
        <f t="shared" si="1595"/>
        <v>7.1849639694711309E-3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1.0467795026249424E-5</v>
      </c>
      <c r="G1427" s="1">
        <f t="shared" ref="G1427" si="1597">SUM(G1428:G1429)</f>
        <v>6.3114335762553251E-5</v>
      </c>
      <c r="H1427" s="1">
        <f t="shared" ref="H1427" si="1598">SUM(H1428:H1429)</f>
        <v>1.0255666255786053E-4</v>
      </c>
      <c r="I1427" s="1">
        <f t="shared" ref="I1427" si="1599">SUM(I1428:I1429)</f>
        <v>7.222862507991601E-5</v>
      </c>
      <c r="J1427" s="1">
        <f t="shared" ref="J1427" si="1600">SUM(J1428:J1429)</f>
        <v>0</v>
      </c>
      <c r="K1427" s="1">
        <f t="shared" ref="K1427" si="1601">SUM(K1428:K1429)</f>
        <v>5.5913769471530473E-3</v>
      </c>
      <c r="L1427" s="1">
        <f t="shared" ref="L1427:O1427" si="1602">SUM(L1428:L1429)</f>
        <v>0.84217110067147338</v>
      </c>
      <c r="M1427" s="1">
        <f t="shared" si="1602"/>
        <v>2.0309527002697316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1.0467795026249424E-5</v>
      </c>
      <c r="G1428" s="1">
        <f>IF(SUM([1]Transport!C$24,[1]Transport!C$27)=0,0,[1]Transport!C$27/SUM([1]Transport!C$24,[1]Transport!C$27)*G1425*(G$47+G$614)/(G$47+G$614+G$49))</f>
        <v>6.3114335762553251E-5</v>
      </c>
      <c r="H1428" s="1">
        <f>IF(SUM([1]Transport!D$24,[1]Transport!D$27)=0,0,[1]Transport!D$27/SUM([1]Transport!D$24,[1]Transport!D$27)*H1425*(H$47+H$614)/(H$47+H$614+H$49))</f>
        <v>1.0255666255786053E-4</v>
      </c>
      <c r="I1428" s="1">
        <f>IF(SUM([1]Transport!E$24,[1]Transport!E$27)=0,0,[1]Transport!E$27/SUM([1]Transport!E$24,[1]Transport!E$27)*I1425*(I$47+I$614)/(I$47+I$614+I$49))</f>
        <v>7.222862507991601E-5</v>
      </c>
      <c r="J1428" s="1">
        <f>IF(SUM([1]Transport!F$24,[1]Transport!F$27)=0,0,[1]Transport!F$27/SUM([1]Transport!F$24,[1]Transport!F$27)*J1425*(J$47+J$614)/(J$47+J$614+J$49))</f>
        <v>0</v>
      </c>
      <c r="K1428" s="1">
        <f>IF(SUM([1]Transport!G$24,[1]Transport!G$27)=0,0,[1]Transport!G$27/SUM([1]Transport!G$24,[1]Transport!G$27)*K1425*(K$47+K$614)/(K$47+K$614+K$49))</f>
        <v>3.7198213249365163E-6</v>
      </c>
      <c r="L1428" s="1">
        <f>IF(SUM([1]Transport!H$24,[1]Transport!H$27)=0,0,[1]Transport!H$27/SUM([1]Transport!H$24,[1]Transport!H$27)*L1425*(L$47+L$614)/(L$47+L$614+L$49))</f>
        <v>2.5230719479495367E-5</v>
      </c>
      <c r="M1428" s="1">
        <f>IF(SUM([1]Transport!I$24,[1]Transport!I$27)=0,0,[1]Transport!I$27/SUM([1]Transport!I$24,[1]Transport!I$27)*M1425*(M$47+M$614)/(M$47+M$614+M$49))</f>
        <v>3.3410528915097775E-4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</v>
      </c>
      <c r="K1429" s="1">
        <f>IF(([1]Transport!G$24+[1]Transport!G$27)=0,0,(K$49+K$716)/([1]Transport!G$24+[1]Transport!G$27)*K1425)</f>
        <v>5.5876571258281112E-3</v>
      </c>
      <c r="L1429" s="1">
        <f>IF(([1]Transport!H$24+[1]Transport!H$27)=0,0,(L$49+L$716)/([1]Transport!H$24+[1]Transport!H$27)*L1425)</f>
        <v>0.84214586995199392</v>
      </c>
      <c r="M1429" s="1">
        <f>IF(([1]Transport!I$24+[1]Transport!I$27)=0,0,(M$49+M$716)/([1]Transport!I$24+[1]Transport!I$27)*M1425)</f>
        <v>2.0306185949805808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1.3796040865012124E-4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1.3760024092341727E-4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1.3691387721801322E-4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2.2028933456376407E-4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8.3355311970612078E-3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7.2571925945510473E-3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6.756926106144393E-6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8.3957914887798852E-4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8.4242719921436243E-4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7.8708097172938999E-5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3.5026095901090928E-4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1.1454066854218983E-5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1.7106891189668311E-5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6.1603919431456899E-5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2.4323968218901642E-4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8.6181333086857535E-6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3.9310655562801148E-5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0.13097278572079521</v>
      </c>
      <c r="G1435" s="3">
        <f t="shared" ref="G1435" si="1603">SUM(G1436:G1458)</f>
        <v>0.13163736034705559</v>
      </c>
      <c r="H1435" s="3">
        <f t="shared" ref="H1435" si="1604">SUM(H1436:H1458)</f>
        <v>0.13267878520129614</v>
      </c>
      <c r="I1435" s="3">
        <f t="shared" ref="I1435" si="1605">SUM(I1436:I1458)</f>
        <v>0.13439929740337914</v>
      </c>
      <c r="J1435" s="3">
        <f t="shared" ref="J1435" si="1606">SUM(J1436:J1458)</f>
        <v>0.1346339073755361</v>
      </c>
      <c r="K1435" s="3">
        <f t="shared" ref="K1435" si="1607">SUM(K1436:K1458)</f>
        <v>0.13472342681487043</v>
      </c>
      <c r="L1435" s="3">
        <f t="shared" ref="L1435:O1435" si="1608">SUM(L1436:L1458)</f>
        <v>0.13505458376222318</v>
      </c>
      <c r="M1435" s="3">
        <f t="shared" si="1608"/>
        <v>0.13538981043785547</v>
      </c>
      <c r="N1435" s="3">
        <f t="shared" si="1608"/>
        <v>0.13968836275228197</v>
      </c>
      <c r="O1435" s="3">
        <f t="shared" si="1608"/>
        <v>0.14382382726773121</v>
      </c>
      <c r="P1435" s="3">
        <f>SUM(P1436:P1458)</f>
        <v>0.14780407392520317</v>
      </c>
      <c r="Q1435" s="3">
        <f>SUM(Q1436:Q1458)</f>
        <v>0.15163284428297324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1.4184508773215163E-4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4.4888418712439734E-4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6.398209826978423E-4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6.3085424860340869E-2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6.4828424659222172E-2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6.4857328137493966E-2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6.4673637410123344E-2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6.4825055901139517E-2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6.7239865329981816E-2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6.9230541113819238E-2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7.1135331736673968E-2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7.2964114687105161E-2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1.6578993032219123E-4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2.0180745840007322E-4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2.539827257012314E-4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5.7398369515541808E-2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5.7502113330440877E-2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5.7540379080740514E-2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5.7679393570889623E-2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5.7821010747456332E-2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5.9659022615214059E-2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6.1425277264820118E-2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6.3125175560180435E-2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6.4760463466343982E-2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4.1133205058077134E-5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5.3481943390640934E-5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7.0214308839292386E-5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1.2274884204035882E-2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1.2297689266902161E-2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1.2305924477641093E-2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1.2336492555848452E-2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1.2367419805859399E-2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1.2759745257437505E-2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1.3137608220418831E-2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1.3501098427482467E-2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1.3850861064551667E-2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4.4583059994644532E-6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7.4726937337471784E-6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2.5014741306414018E-6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5.6356628631415296E-6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1.8027452693630864E-5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1.9574742495221352E-5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2.9096112198292284E-5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2.9729549648591354E-5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3.0400668673022996E-5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4.2468200866326827E-5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5.7405064972452294E-5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0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0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0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0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0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4.0825844707651195E-8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0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0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0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0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0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5.6674855967410808E-7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4.4456107763789205E-8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0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0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0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0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0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0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0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0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0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0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2.6945414286527411E-4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3.1293275061301855E-4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5.0060717237886777E-7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0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7.344655105434817E-7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2.0851507151591224E-4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2.0913443850690335E-4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0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0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0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0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1.7823417749279022E-5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3.5084595131756252E-5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0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0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0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0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0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0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0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0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7.576856834781139E-6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1.4008404119240054E-5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0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0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0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0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0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0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0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0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0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1.0765267081218094E-6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1.9471773774362264E-6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0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0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0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0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0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0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0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0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5.9983305890746776E-2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4.7985870558964999E-2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2.999213087887875E-2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1.4051004247704639E-2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3.8992401597218486E-2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4.7085766622000536E-2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7.0899192911350864E-4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9.1586141765017868E-7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9.3686763154512688E-7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4.5430078426813257E-2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3.5033890202457237E-2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4.3246682541180359E-2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1.6103021746410327E-6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4.5461442062457802E-8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4.0187302651501597E-8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9.2653167803642463E-3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7.4758310136593875E-3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9.2180085997479021E-3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5.2157165186794837E-4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1.0217148653934869E-5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1.204030218073756E-5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1.3727405001859381E-3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1.0976092722210851E-3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6.8684484280701389E-4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2.648704321498839E-5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1.0551897405708156E-3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9.2640693646507579E-4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1.0332007906642623E-6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1.3472669939680745E-4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1.3520110251627205E-4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6.6900368437077539E-6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3.090801038113124E-5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1.2823890940888633E-6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1.9152752445577878E-6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3.475824563896961E-6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1.4218537426546796E-5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3.2481018586634042E-7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1.5314879087611007E-6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0.37869321701871816</v>
      </c>
      <c r="G1461" s="1">
        <f t="shared" si="1617"/>
        <v>0.38526639108160887</v>
      </c>
      <c r="H1461" s="1">
        <f t="shared" si="1617"/>
        <v>0.39322813639831039</v>
      </c>
      <c r="I1461" s="1">
        <f t="shared" si="1617"/>
        <v>0.44732434068339672</v>
      </c>
      <c r="J1461" s="1">
        <f t="shared" si="1617"/>
        <v>0.47068325239734521</v>
      </c>
      <c r="K1461" s="1">
        <f t="shared" si="1617"/>
        <v>0.4714392425023709</v>
      </c>
      <c r="L1461" s="1">
        <f t="shared" ref="L1461:O1461" si="1618">IFERROR(L1437/L1402,"-")</f>
        <v>0.49281913410407935</v>
      </c>
      <c r="M1461" s="1">
        <f t="shared" si="1618"/>
        <v>0.53061929131411611</v>
      </c>
      <c r="N1461" s="1">
        <f t="shared" si="1618"/>
        <v>0.53732275736296076</v>
      </c>
      <c r="O1461" s="1">
        <f t="shared" si="1618"/>
        <v>0.54235716283703461</v>
      </c>
      <c r="P1461" s="1">
        <f t="shared" si="1616"/>
        <v>0.54235716283703517</v>
      </c>
      <c r="Q1461" s="1">
        <f t="shared" si="1616"/>
        <v>0.54235716283703483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0.2751807049649071</v>
      </c>
      <c r="G1462" s="1">
        <f t="shared" si="1619"/>
        <v>0.27893558299949484</v>
      </c>
      <c r="H1462" s="1">
        <f t="shared" si="1619"/>
        <v>0.28204375192086589</v>
      </c>
      <c r="I1462" s="1">
        <f t="shared" si="1619"/>
        <v>0.32431525795705191</v>
      </c>
      <c r="J1462" s="1">
        <f t="shared" si="1619"/>
        <v>0.32599219270525459</v>
      </c>
      <c r="K1462" s="1">
        <f t="shared" si="1619"/>
        <v>0.34970130415846723</v>
      </c>
      <c r="L1462" s="1">
        <f t="shared" ref="L1462:O1462" si="1620">IFERROR(L1438/L1403,"-")</f>
        <v>0.36135787999096997</v>
      </c>
      <c r="M1462" s="1">
        <f t="shared" si="1620"/>
        <v>0.37960875462581034</v>
      </c>
      <c r="N1462" s="1">
        <f t="shared" si="1620"/>
        <v>0.3905745769677047</v>
      </c>
      <c r="O1462" s="1">
        <f t="shared" si="1620"/>
        <v>0.39241606511731031</v>
      </c>
      <c r="P1462" s="1">
        <f t="shared" si="1616"/>
        <v>0.39241606511731053</v>
      </c>
      <c r="Q1462" s="1">
        <f t="shared" si="1616"/>
        <v>0.39241606511730953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0.18297040713439913</v>
      </c>
      <c r="G1463" s="1">
        <f t="shared" si="1621"/>
        <v>0.1843169269093437</v>
      </c>
      <c r="H1463" s="1">
        <f t="shared" si="1621"/>
        <v>0.18695738695968006</v>
      </c>
      <c r="I1463" s="1">
        <f t="shared" si="1621"/>
        <v>0.21592067740078941</v>
      </c>
      <c r="J1463" s="1">
        <f t="shared" si="1621"/>
        <v>0.21849588323806507</v>
      </c>
      <c r="K1463" s="1">
        <f t="shared" si="1621"/>
        <v>0.2363948142063417</v>
      </c>
      <c r="L1463" s="1">
        <f t="shared" ref="L1463:O1463" si="1622">IFERROR(L1439/L1404,"-")</f>
        <v>0.24201995645383167</v>
      </c>
      <c r="M1463" s="1">
        <f t="shared" si="1622"/>
        <v>0.25849201400597188</v>
      </c>
      <c r="N1463" s="1">
        <f t="shared" si="1622"/>
        <v>0.26159267032511219</v>
      </c>
      <c r="O1463" s="1">
        <f t="shared" si="1622"/>
        <v>0.26214281836713815</v>
      </c>
      <c r="P1463" s="1">
        <f t="shared" si="1616"/>
        <v>0.26214281836713771</v>
      </c>
      <c r="Q1463" s="1">
        <f t="shared" si="1616"/>
        <v>0.26214281836713782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0.12643429100140413</v>
      </c>
      <c r="H1464" s="1">
        <f t="shared" si="1623"/>
        <v>0.12948084363886259</v>
      </c>
      <c r="I1464" s="1">
        <f t="shared" si="1623"/>
        <v>0.1417723082495434</v>
      </c>
      <c r="J1464" s="1">
        <f t="shared" si="1623"/>
        <v>0.15142198268099824</v>
      </c>
      <c r="K1464" s="1">
        <f t="shared" si="1623"/>
        <v>0.15747974067382353</v>
      </c>
      <c r="L1464" s="1">
        <f t="shared" ref="L1464:O1464" si="1624">IFERROR(L1440/L1405,"-")</f>
        <v>0.16536521100173165</v>
      </c>
      <c r="M1464" s="1">
        <f t="shared" si="1624"/>
        <v>0.17279999472109414</v>
      </c>
      <c r="N1464" s="1">
        <f t="shared" si="1624"/>
        <v>0.17547614587850294</v>
      </c>
      <c r="O1464" s="1">
        <f t="shared" si="1624"/>
        <v>0.17547614587850305</v>
      </c>
      <c r="P1464" s="1">
        <f t="shared" si="1616"/>
        <v>0.17547614587850291</v>
      </c>
      <c r="Q1464" s="1">
        <f t="shared" si="1616"/>
        <v>0.17547614587850294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 t="str">
        <f t="shared" si="1625"/>
        <v>-</v>
      </c>
      <c r="J1465" s="1" t="str">
        <f t="shared" si="1625"/>
        <v>-</v>
      </c>
      <c r="K1465" s="1" t="str">
        <f t="shared" si="1625"/>
        <v>-</v>
      </c>
      <c r="L1465" s="1" t="str">
        <f t="shared" ref="L1465:O1465" si="1626">IFERROR(L1441/L1407,"-")</f>
        <v>-</v>
      </c>
      <c r="M1465" s="1" t="str">
        <f t="shared" si="1626"/>
        <v>-</v>
      </c>
      <c r="N1465" s="1" t="str">
        <f t="shared" si="1626"/>
        <v>-</v>
      </c>
      <c r="O1465" s="1" t="str">
        <f t="shared" si="1626"/>
        <v>-</v>
      </c>
      <c r="P1465" s="1" t="str">
        <f t="shared" ref="P1465:Q1468" si="1627">IFERROR(P1441/P1407,"-")</f>
        <v>-</v>
      </c>
      <c r="Q1465" s="1" t="str">
        <f t="shared" si="1627"/>
        <v>-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>
        <f t="shared" si="1628"/>
        <v>0.16910151451049574</v>
      </c>
      <c r="J1466" s="1" t="str">
        <f t="shared" si="1628"/>
        <v>-</v>
      </c>
      <c r="K1466" s="1" t="str">
        <f t="shared" si="1628"/>
        <v>-</v>
      </c>
      <c r="L1466" s="1" t="str">
        <f t="shared" ref="L1466:O1466" si="1629">IFERROR(L1442/L1408,"-")</f>
        <v>-</v>
      </c>
      <c r="M1466" s="1" t="str">
        <f t="shared" si="1629"/>
        <v>-</v>
      </c>
      <c r="N1466" s="1" t="str">
        <f t="shared" si="1629"/>
        <v>-</v>
      </c>
      <c r="O1466" s="1" t="str">
        <f t="shared" si="1629"/>
        <v>-</v>
      </c>
      <c r="P1466" s="1" t="str">
        <f t="shared" si="1627"/>
        <v>-</v>
      </c>
      <c r="Q1466" s="1" t="str">
        <f t="shared" si="1627"/>
        <v>-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>
        <f t="shared" si="1630"/>
        <v>0.1131083913737229</v>
      </c>
      <c r="J1467" s="1">
        <f t="shared" si="1630"/>
        <v>0.12147875668162907</v>
      </c>
      <c r="K1467" s="1" t="str">
        <f t="shared" si="1630"/>
        <v>-</v>
      </c>
      <c r="L1467" s="1" t="str">
        <f t="shared" ref="L1467:O1467" si="1631">IFERROR(L1443/L1409,"-")</f>
        <v>-</v>
      </c>
      <c r="M1467" s="1" t="str">
        <f t="shared" si="1631"/>
        <v>-</v>
      </c>
      <c r="N1467" s="1" t="str">
        <f t="shared" si="1631"/>
        <v>-</v>
      </c>
      <c r="O1467" s="1" t="str">
        <f t="shared" si="1631"/>
        <v>-</v>
      </c>
      <c r="P1467" s="1" t="str">
        <f t="shared" si="1627"/>
        <v>-</v>
      </c>
      <c r="Q1467" s="1" t="str">
        <f t="shared" si="1627"/>
        <v>-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 t="str">
        <f t="shared" si="1632"/>
        <v>-</v>
      </c>
      <c r="J1468" s="1" t="str">
        <f t="shared" si="1632"/>
        <v>-</v>
      </c>
      <c r="K1468" s="1" t="str">
        <f t="shared" si="1632"/>
        <v>-</v>
      </c>
      <c r="L1468" s="1" t="str">
        <f t="shared" ref="L1468:O1468" si="1633">IFERROR(L1444/L1410,"-")</f>
        <v>-</v>
      </c>
      <c r="M1468" s="1" t="str">
        <f t="shared" si="1633"/>
        <v>-</v>
      </c>
      <c r="N1468" s="1" t="str">
        <f t="shared" si="1633"/>
        <v>-</v>
      </c>
      <c r="O1468" s="1" t="str">
        <f t="shared" si="1633"/>
        <v>-</v>
      </c>
      <c r="P1468" s="1" t="str">
        <f t="shared" si="1627"/>
        <v>-</v>
      </c>
      <c r="Q1468" s="1" t="str">
        <f t="shared" si="1627"/>
        <v>-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0.16251369968883866</v>
      </c>
      <c r="H1469" s="1">
        <f t="shared" si="1634"/>
        <v>0.16369323049714796</v>
      </c>
      <c r="I1469" s="1">
        <f t="shared" si="1634"/>
        <v>0.17046408351370104</v>
      </c>
      <c r="J1469" s="1" t="str">
        <f t="shared" si="1634"/>
        <v>-</v>
      </c>
      <c r="K1469" s="1">
        <f t="shared" si="1634"/>
        <v>0.20464841739300307</v>
      </c>
      <c r="L1469" s="1">
        <f t="shared" ref="L1469:O1469" si="1635">IFERROR(L1445/L1416,"-")</f>
        <v>0.2147906419561742</v>
      </c>
      <c r="M1469" s="1">
        <f t="shared" si="1635"/>
        <v>0.21479064195617414</v>
      </c>
      <c r="N1469" s="1" t="str">
        <f t="shared" si="1635"/>
        <v>-</v>
      </c>
      <c r="O1469" s="1" t="str">
        <f t="shared" si="1635"/>
        <v>-</v>
      </c>
      <c r="P1469" s="1" t="str">
        <f t="shared" ref="P1469:Q1477" si="1636">IFERROR(P1445/P1416,"-")</f>
        <v>-</v>
      </c>
      <c r="Q1469" s="1" t="str">
        <f t="shared" si="1636"/>
        <v>-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0.11649393435744131</v>
      </c>
      <c r="H1470" s="1">
        <f t="shared" si="1637"/>
        <v>0.11924246362982853</v>
      </c>
      <c r="I1470" s="1" t="str">
        <f t="shared" si="1637"/>
        <v>-</v>
      </c>
      <c r="J1470" s="1" t="str">
        <f t="shared" si="1637"/>
        <v>-</v>
      </c>
      <c r="K1470" s="1" t="str">
        <f t="shared" si="1637"/>
        <v>-</v>
      </c>
      <c r="L1470" s="1" t="str">
        <f t="shared" ref="L1470:O1470" si="1638">IFERROR(L1446/L1417,"-")</f>
        <v>-</v>
      </c>
      <c r="M1470" s="1" t="str">
        <f t="shared" si="1638"/>
        <v>-</v>
      </c>
      <c r="N1470" s="1" t="str">
        <f t="shared" si="1638"/>
        <v>-</v>
      </c>
      <c r="O1470" s="1" t="str">
        <f t="shared" si="1638"/>
        <v>-</v>
      </c>
      <c r="P1470" s="1" t="str">
        <f t="shared" si="1636"/>
        <v>-</v>
      </c>
      <c r="Q1470" s="1" t="str">
        <f t="shared" si="1636"/>
        <v>-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7.8235828164578858E-2</v>
      </c>
      <c r="H1471" s="1">
        <f t="shared" si="1639"/>
        <v>7.9938685185630631E-2</v>
      </c>
      <c r="I1471" s="1" t="str">
        <f t="shared" si="1639"/>
        <v>-</v>
      </c>
      <c r="J1471" s="1" t="str">
        <f t="shared" si="1639"/>
        <v>-</v>
      </c>
      <c r="K1471" s="1" t="str">
        <f t="shared" si="1639"/>
        <v>-</v>
      </c>
      <c r="L1471" s="1" t="str">
        <f t="shared" ref="L1471:O1471" si="1640">IFERROR(L1447/L1418,"-")</f>
        <v>-</v>
      </c>
      <c r="M1471" s="1" t="str">
        <f t="shared" si="1640"/>
        <v>-</v>
      </c>
      <c r="N1471" s="1" t="str">
        <f t="shared" si="1640"/>
        <v>-</v>
      </c>
      <c r="O1471" s="1" t="str">
        <f t="shared" si="1640"/>
        <v>-</v>
      </c>
      <c r="P1471" s="1" t="str">
        <f t="shared" si="1636"/>
        <v>-</v>
      </c>
      <c r="Q1471" s="1" t="str">
        <f t="shared" si="1636"/>
        <v>-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5.2751439830497723E-2</v>
      </c>
      <c r="H1472" s="1">
        <f t="shared" si="1641"/>
        <v>5.3849800892749024E-2</v>
      </c>
      <c r="I1472" s="1" t="str">
        <f t="shared" si="1641"/>
        <v>-</v>
      </c>
      <c r="J1472" s="1" t="str">
        <f t="shared" si="1641"/>
        <v>-</v>
      </c>
      <c r="K1472" s="1" t="str">
        <f t="shared" si="1641"/>
        <v>-</v>
      </c>
      <c r="L1472" s="1" t="str">
        <f t="shared" ref="L1472:O1472" si="1642">IFERROR(L1448/L1419,"-")</f>
        <v>-</v>
      </c>
      <c r="M1472" s="1" t="str">
        <f t="shared" si="1642"/>
        <v>-</v>
      </c>
      <c r="N1472" s="1" t="str">
        <f t="shared" si="1642"/>
        <v>-</v>
      </c>
      <c r="O1472" s="1" t="str">
        <f t="shared" si="1642"/>
        <v>-</v>
      </c>
      <c r="P1472" s="1" t="str">
        <f t="shared" si="1636"/>
        <v>-</v>
      </c>
      <c r="Q1472" s="1" t="str">
        <f t="shared" si="1636"/>
        <v>-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9.9502495941956557</v>
      </c>
      <c r="G1473" s="1">
        <f t="shared" ref="G1473:K1473" si="1643">IFERROR(G1449/G1420,"-")</f>
        <v>7.9797266512003189</v>
      </c>
      <c r="H1473" s="1">
        <f t="shared" si="1643"/>
        <v>5.0239422367072901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0.1239191674859749</v>
      </c>
      <c r="G1474" s="1">
        <f t="shared" si="1645"/>
        <v>0.12667888881811623</v>
      </c>
      <c r="H1474" s="1">
        <f t="shared" si="1645"/>
        <v>0.12809930830680502</v>
      </c>
      <c r="I1474" s="1">
        <f t="shared" si="1645"/>
        <v>0.12850750865930632</v>
      </c>
      <c r="J1474" s="1" t="str">
        <f t="shared" si="1645"/>
        <v>-</v>
      </c>
      <c r="K1474" s="1" t="str">
        <f t="shared" si="1645"/>
        <v>-</v>
      </c>
      <c r="L1474" s="1">
        <f t="shared" ref="L1474:O1474" si="1646">IFERROR(L1450/L1421,"-")</f>
        <v>0.17071152040619414</v>
      </c>
      <c r="M1474" s="1">
        <f t="shared" si="1646"/>
        <v>0.17071152040619425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8.7465847585616624E-2</v>
      </c>
      <c r="G1475" s="1">
        <f t="shared" si="1647"/>
        <v>8.7809953968851773E-2</v>
      </c>
      <c r="H1475" s="1">
        <f t="shared" si="1647"/>
        <v>8.7756177233759669E-2</v>
      </c>
      <c r="I1475" s="1">
        <f t="shared" si="1647"/>
        <v>9.09178665158938E-2</v>
      </c>
      <c r="J1475" s="1" t="str">
        <f t="shared" si="1647"/>
        <v>-</v>
      </c>
      <c r="K1475" s="1" t="str">
        <f t="shared" si="1647"/>
        <v>-</v>
      </c>
      <c r="L1475" s="1">
        <f t="shared" ref="L1475:O1475" si="1648">IFERROR(L1451/L1422,"-")</f>
        <v>0.11870610377836503</v>
      </c>
      <c r="M1475" s="1">
        <f t="shared" si="1648"/>
        <v>0.11870610377836567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5.7949527986548725E-2</v>
      </c>
      <c r="G1476" s="1">
        <f t="shared" si="1649"/>
        <v>5.8175857942067817E-2</v>
      </c>
      <c r="H1476" s="1">
        <f t="shared" si="1649"/>
        <v>5.8144170967552179E-2</v>
      </c>
      <c r="I1476" s="1" t="str">
        <f t="shared" si="1649"/>
        <v>-</v>
      </c>
      <c r="J1476" s="1" t="str">
        <f t="shared" si="1649"/>
        <v>-</v>
      </c>
      <c r="K1476" s="1" t="str">
        <f t="shared" si="1649"/>
        <v>-</v>
      </c>
      <c r="L1476" s="1" t="str">
        <f t="shared" ref="L1476:O1476" si="1650">IFERROR(L1452/L1423,"-")</f>
        <v>-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3.8646481387947546E-2</v>
      </c>
      <c r="G1477" s="1">
        <f t="shared" si="1651"/>
        <v>3.8945877212829987E-2</v>
      </c>
      <c r="H1477" s="1">
        <f t="shared" si="1651"/>
        <v>3.9239004266847712E-2</v>
      </c>
      <c r="I1477" s="1" t="str">
        <f t="shared" si="1651"/>
        <v>-</v>
      </c>
      <c r="J1477" s="1" t="str">
        <f t="shared" si="1651"/>
        <v>-</v>
      </c>
      <c r="K1477" s="1" t="str">
        <f t="shared" si="1651"/>
        <v>-</v>
      </c>
      <c r="L1477" s="1" t="str">
        <f t="shared" ref="L1477:O1477" si="1652">IFERROR(L1453/L1424,"-")</f>
        <v>-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9.9502495941956735</v>
      </c>
      <c r="G1478" s="1">
        <f t="shared" ref="G1478:K1478" si="1653">IFERROR(G1454/G1430,"-")</f>
        <v>7.9767976048237452</v>
      </c>
      <c r="H1478" s="1">
        <f t="shared" si="1653"/>
        <v>5.0166196207658666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0.12023751974847224</v>
      </c>
      <c r="H1479" s="1">
        <f t="shared" si="1656"/>
        <v>0.12658938172324705</v>
      </c>
      <c r="I1479" s="1">
        <f t="shared" si="1656"/>
        <v>0.12765362423489413</v>
      </c>
      <c r="J1479" s="1" t="str">
        <f t="shared" si="1656"/>
        <v>-</v>
      </c>
      <c r="K1479" s="1">
        <f t="shared" si="1656"/>
        <v>0.15290988452940515</v>
      </c>
      <c r="L1479" s="1">
        <f t="shared" ref="L1479:O1479" si="1657">IFERROR(L1455/L1431,"-")</f>
        <v>0.16046932510991474</v>
      </c>
      <c r="M1479" s="1">
        <f t="shared" si="1657"/>
        <v>0.16048995407835714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8.4998076233608749E-2</v>
      </c>
      <c r="H1480" s="1">
        <f t="shared" si="1658"/>
        <v>8.8242807501045448E-2</v>
      </c>
      <c r="I1480" s="1" t="str">
        <f t="shared" si="1658"/>
        <v>-</v>
      </c>
      <c r="J1480" s="1" t="str">
        <f t="shared" si="1658"/>
        <v>-</v>
      </c>
      <c r="K1480" s="1" t="str">
        <f t="shared" si="1658"/>
        <v>-</v>
      </c>
      <c r="L1480" s="1">
        <f t="shared" ref="L1480:O1480" si="1659">IFERROR(L1456/L1432,"-")</f>
        <v>0.11195928139851122</v>
      </c>
      <c r="M1480" s="1">
        <f t="shared" si="1659"/>
        <v>0.11195928139851127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5.6422133461237138E-2</v>
      </c>
      <c r="H1481" s="1">
        <f t="shared" si="1660"/>
        <v>5.845484297047334E-2</v>
      </c>
      <c r="I1481" s="1" t="str">
        <f t="shared" si="1660"/>
        <v>-</v>
      </c>
      <c r="J1481" s="1" t="str">
        <f t="shared" si="1660"/>
        <v>-</v>
      </c>
      <c r="K1481" s="1" t="str">
        <f t="shared" si="1660"/>
        <v>-</v>
      </c>
      <c r="L1481" s="1" t="str">
        <f t="shared" ref="L1481:O1481" si="1661">IFERROR(L1457/L1433,"-")</f>
        <v>-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3.7689157759834335E-2</v>
      </c>
      <c r="H1482" s="1">
        <f t="shared" si="1662"/>
        <v>3.8958594987419028E-2</v>
      </c>
      <c r="I1482" s="1" t="str">
        <f t="shared" si="1662"/>
        <v>-</v>
      </c>
      <c r="J1482" s="1" t="str">
        <f t="shared" si="1662"/>
        <v>-</v>
      </c>
      <c r="K1482" s="1" t="str">
        <f t="shared" si="1662"/>
        <v>-</v>
      </c>
      <c r="L1482" s="1" t="str">
        <f t="shared" ref="L1482:O1482" si="1663">IFERROR(L1458/L1434,"-")</f>
        <v>-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2.4116925452711238</v>
      </c>
      <c r="G1497" s="3">
        <f t="shared" ref="G1497:K1497" si="1687">SUM(G1498,G1503,G1508)</f>
        <v>1.6978046903429995</v>
      </c>
      <c r="H1497" s="3">
        <f t="shared" si="1687"/>
        <v>1.6757296724108472</v>
      </c>
      <c r="I1497" s="3">
        <f t="shared" si="1687"/>
        <v>1.5011510467997191</v>
      </c>
      <c r="J1497" s="3">
        <f t="shared" si="1687"/>
        <v>1.172617659430411</v>
      </c>
      <c r="K1497" s="3">
        <f t="shared" si="1687"/>
        <v>1.0707657735131539</v>
      </c>
      <c r="L1497" s="3">
        <f t="shared" ref="L1497:O1497" si="1688">SUM(L1498,L1503,L1508)</f>
        <v>0.9272795667857251</v>
      </c>
      <c r="M1497" s="3">
        <f t="shared" si="1688"/>
        <v>0.47355633911967654</v>
      </c>
      <c r="N1497" s="3">
        <f t="shared" si="1688"/>
        <v>0.2789665589676904</v>
      </c>
      <c r="O1497" s="3">
        <f t="shared" si="1688"/>
        <v>0.16141450253983905</v>
      </c>
      <c r="P1497" s="3">
        <f>SUM(P1498,P1503,P1508)</f>
        <v>0.15849513660067613</v>
      </c>
      <c r="Q1497" s="3">
        <f>SUM(Q1498,Q1503,Q1508)</f>
        <v>0.15927483962368333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2.0379497345256055E-3</v>
      </c>
      <c r="G1498" s="1">
        <f t="shared" ref="G1498:K1498" si="1690">SUM(G1499:G1502)</f>
        <v>2.8249926117182357E-3</v>
      </c>
      <c r="H1498" s="1">
        <f t="shared" si="1690"/>
        <v>2.8993061677205223E-3</v>
      </c>
      <c r="I1498" s="1">
        <f t="shared" si="1690"/>
        <v>2.209168923435696E-3</v>
      </c>
      <c r="J1498" s="1">
        <f t="shared" si="1690"/>
        <v>8.3318423739217704E-4</v>
      </c>
      <c r="K1498" s="1">
        <f t="shared" si="1690"/>
        <v>1.0489774380684417E-3</v>
      </c>
      <c r="L1498" s="1">
        <f t="shared" ref="L1498:O1498" si="1691">SUM(L1499:L1502)</f>
        <v>4.0178393083719482E-3</v>
      </c>
      <c r="M1498" s="1">
        <f t="shared" si="1691"/>
        <v>9.3702357501029662E-2</v>
      </c>
      <c r="N1498" s="1">
        <f t="shared" si="1691"/>
        <v>0.13179543805823749</v>
      </c>
      <c r="O1498" s="1">
        <f t="shared" si="1691"/>
        <v>0.15338812349022904</v>
      </c>
      <c r="P1498" s="1">
        <f>SUM(P1499:P1502)</f>
        <v>0.15060848550850542</v>
      </c>
      <c r="Q1498" s="1">
        <f>SUM(Q1499:Q1502)</f>
        <v>0.1473258957108044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1.5650367161099197E-3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2.1377881980158193E-3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2.1553509001838453E-3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1.4791910607058045E-3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2.7350283976745686E-4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4.4323664087153294E-4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3.3429093948883822E-3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9.2868333650144075E-2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0.13081536366795041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0.15217239088809045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0.1493148923920781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0.14562496646330547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3.5202558774630053E-4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4.5536001019214311E-4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4.6464031483391544E-4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4.0924064002054796E-4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1.4317961094162339E-4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1.541177813865033E-4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2.2652617963896842E-4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2.9938081863974635E-4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3.4842554366512499E-4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4.6022615957991324E-4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4.3833025302682065E-4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6.3518839968662024E-4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8.2112938498833825E-5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1.5297477896683678E-4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1.7743131938260796E-4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1.9768527953184612E-4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2.5603961705343082E-4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2.4576914843971431E-4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2.2545577565629332E-4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2.9340007149552475E-4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3.4659059638648721E-4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4.1539908295372397E-4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4.7750736595874221E-4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5.9149934261036271E-4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3.8774492170551267E-5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7.8869624543436275E-5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1.0188363332015343E-4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1.2305194317749745E-4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1.60462169629666E-4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2.0585386737069104E-4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2.2294795818830383E-4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2.4124296075031526E-4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2.8505825023547078E-4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3.4010735960495473E-4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3.777554974417645E-4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4.7424150520196368E-4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8.0796636102397078E-5</v>
      </c>
      <c r="J1503" s="1">
        <f t="shared" si="1695"/>
        <v>2.2301446768942585E-4</v>
      </c>
      <c r="K1503" s="1">
        <f t="shared" si="1695"/>
        <v>3.8511870609689243E-4</v>
      </c>
      <c r="L1503" s="1">
        <f t="shared" ref="L1503:O1503" si="1696">SUM(L1504:L1507)</f>
        <v>6.0372696883443972E-4</v>
      </c>
      <c r="M1503" s="1">
        <f t="shared" si="1696"/>
        <v>8.7615178228555299E-4</v>
      </c>
      <c r="N1503" s="1">
        <f t="shared" si="1696"/>
        <v>1.0742362289598354E-3</v>
      </c>
      <c r="O1503" s="1">
        <f t="shared" si="1696"/>
        <v>1.3364251435377102E-3</v>
      </c>
      <c r="P1503" s="1">
        <f>SUM(P1504:P1507)</f>
        <v>1.379467408059763E-3</v>
      </c>
      <c r="Q1503" s="1">
        <f>SUM(Q1504:Q1507)</f>
        <v>1.914391898508038E-3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2.548283222454339E-5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7.2866469768152861E-5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1.2212972875240798E-4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2.2483761480655273E-4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3.4110924152760936E-4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4.4446361435148573E-4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5.4285601165858543E-4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5.18975704253173E-4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7.6011869790682364E-4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2.2366758199965247E-5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5.8666832971591629E-5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9.6588942519928265E-5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1.4198184439799034E-4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1.9469882308613257E-4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2.2099955602379408E-4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2.922994011670876E-4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2.8279957561992756E-4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4.1797748507378061E-4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1.9919005177254001E-5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5.7597049666837975E-5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9.9818839026959602E-5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1.3941564240199083E-4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1.9308225050393917E-4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2.2977560295924743E-4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2.7931870317501227E-4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3.2319932339988503E-4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4.0567336599887298E-4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1.3028040500634453E-5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3.3884115282843387E-5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6.6581195797596579E-5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9.7491867227905758E-5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1.4726146716787189E-4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1.7899745562530809E-4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2.2195102753702498E-4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2.5449280478677719E-4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3.3062234952856097E-4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2.409654595536598</v>
      </c>
      <c r="G1508" s="1">
        <f t="shared" ref="G1508:K1508" si="1700">SUM(G1513:G1517)</f>
        <v>1.6949796977312812</v>
      </c>
      <c r="H1508" s="1">
        <f t="shared" si="1700"/>
        <v>1.6728303662431268</v>
      </c>
      <c r="I1508" s="1">
        <f t="shared" si="1700"/>
        <v>1.498861081240181</v>
      </c>
      <c r="J1508" s="1">
        <f t="shared" si="1700"/>
        <v>1.1715614607253293</v>
      </c>
      <c r="K1508" s="1">
        <f t="shared" si="1700"/>
        <v>1.0693316773689887</v>
      </c>
      <c r="L1508" s="1">
        <f t="shared" ref="L1508:O1508" si="1701">SUM(L1513:L1517)</f>
        <v>0.92265800050851876</v>
      </c>
      <c r="M1508" s="1">
        <f t="shared" si="1701"/>
        <v>0.3789778298363613</v>
      </c>
      <c r="N1508" s="1">
        <f t="shared" si="1701"/>
        <v>0.14609688468049312</v>
      </c>
      <c r="O1508" s="1">
        <f t="shared" si="1701"/>
        <v>6.689953906072286E-3</v>
      </c>
      <c r="P1508" s="1">
        <f>SUM(P1513:P1517)</f>
        <v>6.5071836841109395E-3</v>
      </c>
      <c r="Q1508" s="1">
        <f>SUM(Q1513:Q1517)</f>
        <v>1.0034552014370908E-2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2.2777484713520906</v>
      </c>
      <c r="G1509" s="1">
        <f t="shared" ref="G1509:K1509" si="1702">IF(G1508-G1510&lt;0,0,G1508-G1510)</f>
        <v>1.6021957226353083</v>
      </c>
      <c r="H1509" s="1">
        <f t="shared" si="1702"/>
        <v>1.5812585004751398</v>
      </c>
      <c r="I1509" s="1">
        <f t="shared" si="1702"/>
        <v>1.4167710843617074</v>
      </c>
      <c r="J1509" s="1">
        <f t="shared" si="1702"/>
        <v>1.1042606691229204</v>
      </c>
      <c r="K1509" s="1">
        <f t="shared" si="1702"/>
        <v>0.98812497145898559</v>
      </c>
      <c r="L1509" s="1">
        <f t="shared" ref="L1509:O1509" si="1703">IF(L1508-L1510&lt;0,0,L1508-L1510)</f>
        <v>0.35687495384752954</v>
      </c>
      <c r="M1509" s="1">
        <f t="shared" si="1703"/>
        <v>0</v>
      </c>
      <c r="N1509" s="1">
        <f t="shared" si="1703"/>
        <v>1.5436881167214089E-2</v>
      </c>
      <c r="O1509" s="1">
        <f t="shared" si="1703"/>
        <v>4.7044071137148247E-4</v>
      </c>
      <c r="P1509" s="1">
        <f>IF(P1508-P1510&lt;0,0,P1508-P1510)</f>
        <v>4.5666440976559544E-4</v>
      </c>
      <c r="Q1509" s="1">
        <f>IF(Q1508-Q1510&lt;0,0,Q1508-Q1510)</f>
        <v>7.0108260975164892E-4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0.13190612418450745</v>
      </c>
      <c r="G1510" s="1">
        <f t="shared" ref="G1510" si="1706">SUM(G1511:G1512)</f>
        <v>9.2783975095972998E-2</v>
      </c>
      <c r="H1510" s="1">
        <f t="shared" ref="H1510" si="1707">SUM(H1511:H1512)</f>
        <v>9.1571865767986857E-2</v>
      </c>
      <c r="I1510" s="1">
        <f t="shared" ref="I1510" si="1708">SUM(I1511:I1512)</f>
        <v>8.2089996878473695E-2</v>
      </c>
      <c r="J1510" s="1">
        <f t="shared" ref="J1510" si="1709">SUM(J1511:J1512)</f>
        <v>6.7300791602408927E-2</v>
      </c>
      <c r="K1510" s="1">
        <f t="shared" ref="K1510" si="1710">SUM(K1511:K1512)</f>
        <v>8.1206705910003132E-2</v>
      </c>
      <c r="L1510" s="1">
        <f t="shared" ref="L1510:O1510" si="1711">SUM(L1511:L1512)</f>
        <v>0.56578304666098922</v>
      </c>
      <c r="M1510" s="1">
        <f t="shared" si="1711"/>
        <v>0.37982606512639394</v>
      </c>
      <c r="N1510" s="1">
        <f t="shared" si="1711"/>
        <v>0.13066000351327903</v>
      </c>
      <c r="O1510" s="1">
        <f t="shared" si="1711"/>
        <v>6.2195131947008035E-3</v>
      </c>
      <c r="P1510" s="1">
        <f>SUM(P1511:P1512)</f>
        <v>6.050519274345344E-3</v>
      </c>
      <c r="Q1510" s="1">
        <f>SUM(Q1511:Q1512)</f>
        <v>9.3334694046192587E-3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0.13190612418450745</v>
      </c>
      <c r="G1511" s="1">
        <f>[1]Transport!C$25/SUM([1]Transport!C$21,[1]Transport!C$25)*G1508*(G$35+G$600)/(G$35+G$600+G$39)</f>
        <v>9.2783975095972998E-2</v>
      </c>
      <c r="H1511" s="1">
        <f>[1]Transport!D$25/SUM([1]Transport!D$21,[1]Transport!D$25)*H1508*(H$35+H$600)/(H$35+H$600+H$39)</f>
        <v>9.1571865767986857E-2</v>
      </c>
      <c r="I1511" s="1">
        <f>[1]Transport!E$25/SUM([1]Transport!E$21,[1]Transport!E$25)*I1508*(I$35+I$600)/(I$35+I$600+I$39)</f>
        <v>8.2089996878473695E-2</v>
      </c>
      <c r="J1511" s="1">
        <f>[1]Transport!F$25/SUM([1]Transport!F$21,[1]Transport!F$25)*J1508*(J$35+J$600)/(J$35+J$600+J$39)</f>
        <v>6.7300791602408927E-2</v>
      </c>
      <c r="K1511" s="1">
        <f>[1]Transport!G$25/SUM([1]Transport!G$21,[1]Transport!G$25)*K1508*(K$35+K$600)/(K$35+K$600+K$39)</f>
        <v>5.8578614247538296E-2</v>
      </c>
      <c r="L1511" s="1">
        <f>[1]Transport!H$25/SUM([1]Transport!H$21,[1]Transport!H$25)*L1508*(L$35+L$600)/(L$35+L$600+L$39)</f>
        <v>0.53505418413962047</v>
      </c>
      <c r="M1511" s="1">
        <f>[1]Transport!I$25/SUM([1]Transport!I$21,[1]Transport!I$25)*M1508*(M$35+M$600)/(M$35+M$600+M$39)</f>
        <v>0.32210768970462134</v>
      </c>
      <c r="N1511" s="1">
        <f>[1]Transport!J$25/SUM([1]Transport!J$21,[1]Transport!J$25)*N1508*(N$35+N$600)/(N$35+N$600+N$39)</f>
        <v>0.1241643821167278</v>
      </c>
      <c r="O1511" s="1">
        <f>[1]Transport!K$25/SUM([1]Transport!K$21,[1]Transport!K$25)*O1508*(O$35+O$600)/(O$35+O$600+O$39)</f>
        <v>5.684821339219639E-3</v>
      </c>
      <c r="P1511" s="1">
        <f>[1]Transport!L$25/SUM([1]Transport!L$21,[1]Transport!L$25)*P1508*(P$35+P$600)/(P$35+P$600+P$39)</f>
        <v>5.5298170128977222E-3</v>
      </c>
      <c r="Q1511" s="1">
        <f>[1]Transport!M$25/SUM([1]Transport!M$21,[1]Transport!M$25)*Q1508*(Q$35+Q$600)/(Q$35+Q$600+Q$39)</f>
        <v>8.5239112165550052E-3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2.2628091662464839E-2</v>
      </c>
      <c r="L1512" s="1">
        <f>(L$39+L$719)/([1]Transport!H$21+[1]Transport!H$25)*L1508</f>
        <v>3.0728862521368791E-2</v>
      </c>
      <c r="M1512" s="1">
        <f>(M$39+M$719)/([1]Transport!I$21+[1]Transport!I$25)*M1508</f>
        <v>5.7718375421772612E-2</v>
      </c>
      <c r="N1512" s="1">
        <f>(N$39+N$719)/([1]Transport!J$21+[1]Transport!J$25)*N1508</f>
        <v>6.495621396551219E-3</v>
      </c>
      <c r="O1512" s="1">
        <f>(O$39+O$719)/([1]Transport!K$21+[1]Transport!K$25)*O1508</f>
        <v>5.3469185548116465E-4</v>
      </c>
      <c r="P1512" s="1">
        <f>(P$39+P$719)/([1]Transport!L$21+[1]Transport!L$25)*P1508</f>
        <v>5.2070226144762164E-4</v>
      </c>
      <c r="Q1512" s="1">
        <f>(Q$39+Q$719)/([1]Transport!M$21+[1]Transport!M$25)*Q1508</f>
        <v>8.095581880642528E-4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1.9875541329600854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0.71411149347724467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0.6930464227323152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0.45312772619118391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4.4278551821596061E-2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0.4952675883475981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0.5008748561241898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0.62086462441110768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0.84663569137946104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0.89275560759704886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0.89454332121315361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0.37743753581964712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0.14453170424949877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4.8278461248208266E-3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4.5986172592012335E-3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7.4164239612367769E-3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0.11227290512680313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0.16297619214257347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0.15430384028578836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0.10177227457979153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1.0033254395229809E-2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5.0161076574290646E-4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5.5530586624837942E-4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5.6921380153582377E-4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5.6470145741476625E-4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7.1389840950350839E-4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6.8644820562564757E-4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1.0292940707051434E-3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0.16052910743662582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0.19682831717774557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0.1979171348255033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0.1970751907161393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0.18857387752903695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5.4539914134920105E-2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5.03740034463151E-4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5.5608933528392493E-4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5.8239281847336931E-4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6.5323697519156234E-4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7.1159740133308765E-4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9.2162704898564221E-4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0.10501989819148741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0.12579610658611948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0.12668811227533014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0.12602126534195845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0.12631863742160149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0.12153454487127681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2.705563339465358E-2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4.1499087989435834E-4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4.1808615510620665E-4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4.9497239655638798E-4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5.1052081795097007E-4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6.6720693344334556E-4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1.9491523881989314</v>
      </c>
      <c r="G1518" s="3">
        <f t="shared" ref="G1518:K1518" si="1714">SUM(G1519:G1531)</f>
        <v>1.9514148134794111</v>
      </c>
      <c r="H1518" s="3">
        <f t="shared" si="1714"/>
        <v>1.9547751221876917</v>
      </c>
      <c r="I1518" s="3">
        <f t="shared" si="1714"/>
        <v>1.9603626273640558</v>
      </c>
      <c r="J1518" s="3">
        <f t="shared" si="1714"/>
        <v>1.9635764168207488</v>
      </c>
      <c r="K1518" s="3">
        <f t="shared" si="1714"/>
        <v>1.9679132826120707</v>
      </c>
      <c r="L1518" s="3">
        <f t="shared" ref="L1518:O1518" si="1715">SUM(L1519:L1531)</f>
        <v>1.943700304320537</v>
      </c>
      <c r="M1518" s="3">
        <f t="shared" si="1715"/>
        <v>1.9195740893404964</v>
      </c>
      <c r="N1518" s="3">
        <f t="shared" si="1715"/>
        <v>1.8779687381768499</v>
      </c>
      <c r="O1518" s="3">
        <f t="shared" si="1715"/>
        <v>1.8360908420880957</v>
      </c>
      <c r="P1518" s="3">
        <f>SUM(P1519:P1531)</f>
        <v>1.8018643507422556</v>
      </c>
      <c r="Q1518" s="3">
        <f>SUM(Q1519:Q1531)</f>
        <v>1.7688928966483792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1.7370228283880112E-2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2.3744689332765315E-2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2.3943049995965721E-2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1.6449067553403609E-2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3.1402473202116598E-3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5.131813547750514E-3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3.932496469097152E-2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1.1060472965218091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1.5583574022522566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1.8129609410639491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1.7789170968936308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1.7349558267496656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2.2123133825684904E-3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2.8636444387340437E-3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2.9237621336722641E-3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2.5800207185754046E-3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9.2415836648848334E-4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1.0088395007335786E-3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1.4973081062839748E-3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2.0037770159417444E-3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2.3456069269681256E-3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3.1049844686672078E-3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2.9572604674135625E-3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4.285393332497155E-3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3.3585368307353767E-4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6.2686358592877866E-4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7.2869271480637844E-4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8.1477308597616897E-4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1.0644996372787189E-3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1.0375151385133665E-3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9.7374309027176576E-4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1.2813789228876297E-3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1.5253438514505114E-3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1.8398887025141849E-3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2.1196513280287402E-3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2.6256607886557949E-3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1.4598803679674095E-4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2.977746794525694E-4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3.8599260005612565E-4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4.6882157989944272E-4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6.1674401027069111E-4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7.9869445535162475E-4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8.8090607409087654E-4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9.7416640340649327E-4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1.1605648782587958E-3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1.3940453047542778E-3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1.5549353875015349E-3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1.9556570743215302E-3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1.1821786435243065E-4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3.4160153743168788E-4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5.8038723569320229E-4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1.0845080842799995E-3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1.6716573364218279E-3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2.1904631391389115E-3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2.680409816814988E-3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2.5624982361686578E-3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3.7531676467745623E-3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6.041008312176825E-5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1.5993237539177E-4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2.6610864809148806E-4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3.9632937836573534E-4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5.5108484353505601E-4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6.3083976744435894E-4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8.368275250912288E-4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8.0963035852268147E-4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1.1966328462582297E-3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3.5070367287430268E-5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1.0248754404160212E-4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1.7907769817597901E-4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2.5297941244751014E-4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3.5514719978576139E-4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4.2668572369881588E-4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5.2239049778929662E-4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6.0607152029486743E-4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7.6072892445343645E-4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2.0350335738169305E-5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5.3526585236857249E-5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1.0625562680088259E-4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1.5750252059080447E-4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2.4110540152405687E-4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2.9610823362771532E-4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3.6997642247366802E-4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4.262071746308398E-4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5.5477954426472154E-4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1.5327323923246006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0.56217593953549438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0.56230194466021266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0.3858524093299151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8.4478324331567975E-2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0.95292246103645939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0.96387383714840136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1.2123909778331483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1.7228726831595573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1.8360948385214022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1.8797232221305487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0.80499153841897308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0.30953788994672626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1.0564671965665203E-2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1.0063055363205162E-2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1.6229201238611077E-2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0.12381040396388615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0.17997428027452783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0.17040741967155745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0.11242242801301659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1.1139338559128223E-2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5.9325593428179494E-4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6.6979731990968302E-4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7.012573040200092E-4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7.0639756355507521E-4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8.9778287202969538E-4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8.6326210192123258E-4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1.2944174894624963E-3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0.11709426210964369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0.14371882308351799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0.14451577679904212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0.14390463244909882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0.13771121361249666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3.9894971000008966E-2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3.9710998590140168E-4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4.4768304222212509E-4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4.7587506958445875E-4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5.4073825637252068E-4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5.9158494236372344E-4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7.6619263031823517E-4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7.0972622082914411E-2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8.5090337512530742E-2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8.5694646463977509E-2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8.5245448150522526E-2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8.5449984113215055E-2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8.2221525305267038E-2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1.8341933526875045E-2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3.0799692996943213E-4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3.1556082414045759E-4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3.7818519197448873E-4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3.9309696857380585E-4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5.1523838309642611E-4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11.098927012431906</v>
      </c>
      <c r="G1533" s="1">
        <f t="shared" si="1719"/>
        <v>11.107129019986107</v>
      </c>
      <c r="H1533" s="1">
        <f t="shared" si="1719"/>
        <v>11.108655205017172</v>
      </c>
      <c r="I1533" s="1">
        <f t="shared" si="1719"/>
        <v>11.120312980768585</v>
      </c>
      <c r="J1533" s="1">
        <f t="shared" si="1719"/>
        <v>11.481589452166656</v>
      </c>
      <c r="K1533" s="1">
        <f t="shared" si="1719"/>
        <v>11.578044490319813</v>
      </c>
      <c r="L1533" s="1">
        <f t="shared" ref="L1533:O1533" si="1720">IFERROR(L1519/L1499,"-")</f>
        <v>11.763694448644953</v>
      </c>
      <c r="M1533" s="1">
        <f t="shared" si="1720"/>
        <v>11.909843248491335</v>
      </c>
      <c r="N1533" s="1">
        <f t="shared" si="1720"/>
        <v>11.912648167289024</v>
      </c>
      <c r="O1533" s="1">
        <f t="shared" si="1720"/>
        <v>11.913862498205894</v>
      </c>
      <c r="P1533" s="1">
        <f t="shared" ref="P1533:Q1536" si="1721">IFERROR(P1519/P1499,"-")</f>
        <v>11.913862498205914</v>
      </c>
      <c r="Q1533" s="1">
        <f t="shared" si="1721"/>
        <v>11.913862498205891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6.2845243629360006</v>
      </c>
      <c r="G1534" s="1">
        <f t="shared" si="1719"/>
        <v>6.2887481874521747</v>
      </c>
      <c r="H1534" s="1">
        <f t="shared" si="1719"/>
        <v>6.2925278765734216</v>
      </c>
      <c r="I1534" s="1">
        <f t="shared" si="1719"/>
        <v>6.3044098417152847</v>
      </c>
      <c r="J1534" s="1">
        <f t="shared" si="1719"/>
        <v>6.4545388858842303</v>
      </c>
      <c r="K1534" s="1">
        <f t="shared" si="1719"/>
        <v>6.5458994520792304</v>
      </c>
      <c r="L1534" s="1">
        <f t="shared" ref="L1534:O1534" si="1722">IFERROR(L1520/L1500,"-")</f>
        <v>6.6098678248595633</v>
      </c>
      <c r="M1534" s="1">
        <f t="shared" si="1722"/>
        <v>6.6930708020841765</v>
      </c>
      <c r="N1534" s="1">
        <f t="shared" si="1722"/>
        <v>6.7320176996624284</v>
      </c>
      <c r="O1534" s="1">
        <f t="shared" si="1722"/>
        <v>6.7466492376300069</v>
      </c>
      <c r="P1534" s="1">
        <f t="shared" si="1721"/>
        <v>6.7466492376299954</v>
      </c>
      <c r="Q1534" s="1">
        <f t="shared" si="1721"/>
        <v>6.746649237629998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4.0901432735634895</v>
      </c>
      <c r="G1535" s="1">
        <f t="shared" si="1719"/>
        <v>4.0978231193566597</v>
      </c>
      <c r="H1535" s="1">
        <f t="shared" si="1719"/>
        <v>4.1069001647620382</v>
      </c>
      <c r="I1535" s="1">
        <f t="shared" si="1719"/>
        <v>4.1215668051040346</v>
      </c>
      <c r="J1535" s="1">
        <f t="shared" si="1719"/>
        <v>4.1575583088634955</v>
      </c>
      <c r="K1535" s="1">
        <f t="shared" si="1719"/>
        <v>4.2215027602126503</v>
      </c>
      <c r="L1535" s="1">
        <f t="shared" ref="L1535:O1535" si="1723">IFERROR(L1521/L1501,"-")</f>
        <v>4.3189982045801933</v>
      </c>
      <c r="M1535" s="1">
        <f t="shared" si="1723"/>
        <v>4.3673435945538772</v>
      </c>
      <c r="N1535" s="1">
        <f t="shared" si="1723"/>
        <v>4.400996066695309</v>
      </c>
      <c r="O1535" s="1">
        <f t="shared" si="1723"/>
        <v>4.429207424897351</v>
      </c>
      <c r="P1535" s="1">
        <f t="shared" si="1721"/>
        <v>4.4389918965394202</v>
      </c>
      <c r="Q1535" s="1">
        <f t="shared" si="1721"/>
        <v>4.4389918965394211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3.7650534829600426</v>
      </c>
      <c r="G1536" s="1">
        <f t="shared" si="1719"/>
        <v>3.7755305819742353</v>
      </c>
      <c r="H1536" s="1">
        <f t="shared" si="1719"/>
        <v>3.7885633587801499</v>
      </c>
      <c r="I1536" s="1">
        <f t="shared" si="1719"/>
        <v>3.8099486102644198</v>
      </c>
      <c r="J1536" s="1">
        <f t="shared" si="1719"/>
        <v>3.8435477452042903</v>
      </c>
      <c r="K1536" s="1">
        <f t="shared" si="1719"/>
        <v>3.8799098873055269</v>
      </c>
      <c r="L1536" s="1">
        <f t="shared" ref="L1536:O1536" si="1724">IFERROR(L1522/L1502,"-")</f>
        <v>3.9511735440378217</v>
      </c>
      <c r="M1536" s="1">
        <f t="shared" si="1724"/>
        <v>4.0381132795611334</v>
      </c>
      <c r="N1536" s="1">
        <f t="shared" si="1724"/>
        <v>4.0713253424523499</v>
      </c>
      <c r="O1536" s="1">
        <f t="shared" si="1724"/>
        <v>4.0988389853530505</v>
      </c>
      <c r="P1536" s="1">
        <f t="shared" si="1721"/>
        <v>4.1162482029563225</v>
      </c>
      <c r="Q1536" s="1">
        <f t="shared" si="1721"/>
        <v>4.1237577328637247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4.6391179485367786</v>
      </c>
      <c r="J1537" s="1">
        <f t="shared" si="1725"/>
        <v>4.6880484057838743</v>
      </c>
      <c r="K1537" s="1">
        <f t="shared" si="1725"/>
        <v>4.752219149440787</v>
      </c>
      <c r="L1537" s="1">
        <f t="shared" ref="L1537:O1537" si="1726">IFERROR(L1523/L1504,"-")</f>
        <v>4.8235171201806946</v>
      </c>
      <c r="M1537" s="1">
        <f t="shared" si="1726"/>
        <v>4.9006509730887018</v>
      </c>
      <c r="N1537" s="1">
        <f t="shared" si="1726"/>
        <v>4.9283294929214927</v>
      </c>
      <c r="O1537" s="1">
        <f t="shared" si="1726"/>
        <v>4.9376073198960153</v>
      </c>
      <c r="P1537" s="1">
        <f t="shared" ref="P1537:Q1540" si="1727">IFERROR(P1523/P1504,"-")</f>
        <v>4.937607319896018</v>
      </c>
      <c r="Q1537" s="1">
        <f t="shared" si="1727"/>
        <v>4.937607319896018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2.70088685099936</v>
      </c>
      <c r="J1538" s="1">
        <f t="shared" si="1725"/>
        <v>2.7261123072591018</v>
      </c>
      <c r="K1538" s="1">
        <f t="shared" si="1725"/>
        <v>2.7550632727611077</v>
      </c>
      <c r="L1538" s="1">
        <f t="shared" ref="L1538:O1538" si="1728">IFERROR(L1524/L1505,"-")</f>
        <v>2.7914088596763231</v>
      </c>
      <c r="M1538" s="1">
        <f t="shared" si="1728"/>
        <v>2.8304477387172611</v>
      </c>
      <c r="N1538" s="1">
        <f t="shared" si="1728"/>
        <v>2.8544843202148291</v>
      </c>
      <c r="O1538" s="1">
        <f t="shared" si="1728"/>
        <v>2.8629122117594474</v>
      </c>
      <c r="P1538" s="1">
        <f t="shared" si="1727"/>
        <v>2.8629122117594528</v>
      </c>
      <c r="Q1538" s="1">
        <f t="shared" si="1727"/>
        <v>2.8629122117594501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1.7606485351727292</v>
      </c>
      <c r="J1539" s="1">
        <f t="shared" si="1725"/>
        <v>1.7793887817939789</v>
      </c>
      <c r="K1539" s="1">
        <f t="shared" si="1725"/>
        <v>1.7940270586358227</v>
      </c>
      <c r="L1539" s="1">
        <f t="shared" ref="L1539:O1539" si="1729">IFERROR(L1525/L1506,"-")</f>
        <v>1.81456978635202</v>
      </c>
      <c r="M1539" s="1">
        <f t="shared" si="1729"/>
        <v>1.8393570556529009</v>
      </c>
      <c r="N1539" s="1">
        <f t="shared" si="1729"/>
        <v>1.8569670504770346</v>
      </c>
      <c r="O1539" s="1">
        <f t="shared" si="1729"/>
        <v>1.8702310008291254</v>
      </c>
      <c r="P1539" s="1">
        <f t="shared" si="1727"/>
        <v>1.8752252137143026</v>
      </c>
      <c r="Q1539" s="1">
        <f t="shared" si="1727"/>
        <v>1.8752252137143011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1.5620411785777195</v>
      </c>
      <c r="J1540" s="1">
        <f t="shared" si="1725"/>
        <v>1.5796955237004364</v>
      </c>
      <c r="K1540" s="1">
        <f t="shared" si="1725"/>
        <v>1.5958804213113602</v>
      </c>
      <c r="L1540" s="1">
        <f t="shared" ref="L1540:O1540" si="1730">IFERROR(L1526/L1507,"-")</f>
        <v>1.6155452251479849</v>
      </c>
      <c r="M1540" s="1">
        <f t="shared" si="1730"/>
        <v>1.6372606233048517</v>
      </c>
      <c r="N1540" s="1">
        <f t="shared" si="1730"/>
        <v>1.654259456333016</v>
      </c>
      <c r="O1540" s="1">
        <f t="shared" si="1730"/>
        <v>1.6669281804156102</v>
      </c>
      <c r="P1540" s="1">
        <f t="shared" si="1727"/>
        <v>1.6747317276334426</v>
      </c>
      <c r="Q1540" s="1">
        <f t="shared" si="1727"/>
        <v>1.6779856082197391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0.77116510534577787</v>
      </c>
      <c r="G1541" s="1">
        <f t="shared" si="1731"/>
        <v>0.78723832996731935</v>
      </c>
      <c r="H1541" s="1">
        <f t="shared" si="1731"/>
        <v>0.81134816689963385</v>
      </c>
      <c r="I1541" s="1">
        <f t="shared" si="1731"/>
        <v>0.85153122845348916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1.9078836334110909</v>
      </c>
      <c r="G1542" s="1">
        <f t="shared" si="1731"/>
        <v>1.9240557699642182</v>
      </c>
      <c r="H1542" s="1">
        <f t="shared" si="1731"/>
        <v>1.9243805620568282</v>
      </c>
      <c r="I1542" s="1">
        <f t="shared" si="1731"/>
        <v>1.9527461062596463</v>
      </c>
      <c r="J1542" s="1">
        <f t="shared" si="1731"/>
        <v>2.0349634449646277</v>
      </c>
      <c r="K1542" s="1">
        <f t="shared" si="1731"/>
        <v>2.056660101484499</v>
      </c>
      <c r="L1542" s="1">
        <f t="shared" ref="L1542:O1542" si="1734">IFERROR(L1528/L1514,"-")</f>
        <v>2.1013216213847783</v>
      </c>
      <c r="M1542" s="1">
        <f t="shared" si="1734"/>
        <v>2.1327808233774244</v>
      </c>
      <c r="N1542" s="1">
        <f t="shared" si="1734"/>
        <v>2.1416608318157278</v>
      </c>
      <c r="O1542" s="1">
        <f t="shared" si="1734"/>
        <v>2.1882785185199505</v>
      </c>
      <c r="P1542" s="1">
        <f t="shared" si="1733"/>
        <v>2.1882785185199531</v>
      </c>
      <c r="Q1542" s="1">
        <f t="shared" si="1733"/>
        <v>2.1882785185199505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1.1027629847473204</v>
      </c>
      <c r="G1543" s="1">
        <f t="shared" si="1731"/>
        <v>1.104297983088746</v>
      </c>
      <c r="H1543" s="1">
        <f t="shared" si="1731"/>
        <v>1.1043627906858535</v>
      </c>
      <c r="I1543" s="1">
        <f t="shared" si="1731"/>
        <v>1.1046469038566602</v>
      </c>
      <c r="J1543" s="1">
        <f t="shared" si="1731"/>
        <v>1.1102418139047974</v>
      </c>
      <c r="K1543" s="1">
        <f t="shared" si="1731"/>
        <v>1.1827017576131129</v>
      </c>
      <c r="L1543" s="1">
        <f t="shared" ref="L1543:O1543" si="1735">IFERROR(L1529/L1515,"-")</f>
        <v>1.2061772810627818</v>
      </c>
      <c r="M1543" s="1">
        <f t="shared" si="1735"/>
        <v>1.2319752299187272</v>
      </c>
      <c r="N1543" s="1">
        <f t="shared" si="1735"/>
        <v>1.2509221541396429</v>
      </c>
      <c r="O1543" s="1">
        <f t="shared" si="1735"/>
        <v>1.2575779131572409</v>
      </c>
      <c r="P1543" s="1">
        <f t="shared" si="1733"/>
        <v>1.2575779131572382</v>
      </c>
      <c r="Q1543" s="1">
        <f t="shared" si="1733"/>
        <v>1.2575779131572413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0.72942698043637055</v>
      </c>
      <c r="G1544" s="1">
        <f t="shared" si="1731"/>
        <v>0.73017350930116875</v>
      </c>
      <c r="H1544" s="1">
        <f t="shared" si="1731"/>
        <v>0.73018325031057407</v>
      </c>
      <c r="I1544" s="1">
        <f t="shared" si="1731"/>
        <v>0.73020166529420938</v>
      </c>
      <c r="J1544" s="1">
        <f t="shared" si="1731"/>
        <v>0.73027725481909145</v>
      </c>
      <c r="K1544" s="1">
        <f t="shared" si="1731"/>
        <v>0.73148210137106784</v>
      </c>
      <c r="L1544" s="1">
        <f t="shared" ref="L1544:O1544" si="1736">IFERROR(L1530/L1516,"-")</f>
        <v>0.78832325948564363</v>
      </c>
      <c r="M1544" s="1">
        <f t="shared" si="1736"/>
        <v>0.80505597539206475</v>
      </c>
      <c r="N1544" s="1">
        <f t="shared" si="1736"/>
        <v>0.81710325829888097</v>
      </c>
      <c r="O1544" s="1">
        <f t="shared" si="1736"/>
        <v>0.82778268363322316</v>
      </c>
      <c r="P1544" s="1">
        <f t="shared" si="1733"/>
        <v>0.83134781163543314</v>
      </c>
      <c r="Q1544" s="1">
        <f t="shared" si="1733"/>
        <v>0.83134781163543248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0.67580166525687257</v>
      </c>
      <c r="G1545" s="1">
        <f t="shared" si="1731"/>
        <v>0.67641471442741563</v>
      </c>
      <c r="H1545" s="1">
        <f t="shared" si="1731"/>
        <v>0.67642215930835015</v>
      </c>
      <c r="I1545" s="1">
        <f t="shared" si="1731"/>
        <v>0.67643701179486793</v>
      </c>
      <c r="J1545" s="1">
        <f t="shared" si="1731"/>
        <v>0.67646378917163996</v>
      </c>
      <c r="K1545" s="1">
        <f t="shared" si="1731"/>
        <v>0.67652802248407551</v>
      </c>
      <c r="L1545" s="1">
        <f t="shared" ref="L1545:O1545" si="1737">IFERROR(L1531/L1517,"-")</f>
        <v>0.67793399102234897</v>
      </c>
      <c r="M1545" s="1">
        <f t="shared" si="1737"/>
        <v>0.74217758724682581</v>
      </c>
      <c r="N1545" s="1">
        <f t="shared" si="1737"/>
        <v>0.75477463265985334</v>
      </c>
      <c r="O1545" s="1">
        <f t="shared" si="1737"/>
        <v>0.76405309590108694</v>
      </c>
      <c r="P1545" s="1">
        <f t="shared" si="1733"/>
        <v>0.7699920448916121</v>
      </c>
      <c r="Q1545" s="1">
        <f t="shared" si="1733"/>
        <v>0.77223175790060417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16.710637587936876</v>
      </c>
      <c r="G1546" s="3">
        <f t="shared" ref="G1546:K1546" si="1738">G1547+G1550+G1552+G1559+G1567</f>
        <v>15.611216867684591</v>
      </c>
      <c r="H1546" s="3">
        <f t="shared" si="1738"/>
        <v>14.001138479856934</v>
      </c>
      <c r="I1546" s="3">
        <f t="shared" si="1738"/>
        <v>11.332181789527638</v>
      </c>
      <c r="J1546" s="3">
        <f t="shared" si="1738"/>
        <v>8.473819986980196</v>
      </c>
      <c r="K1546" s="3">
        <f t="shared" si="1738"/>
        <v>7.3590248895099704</v>
      </c>
      <c r="L1546" s="3">
        <f t="shared" ref="L1546:O1546" si="1739">L1547+L1550+L1552+L1559+L1567</f>
        <v>7.6657309604312553</v>
      </c>
      <c r="M1546" s="3">
        <f t="shared" si="1739"/>
        <v>7.972600370655007</v>
      </c>
      <c r="N1546" s="3">
        <f t="shared" si="1739"/>
        <v>8.3459394669896163</v>
      </c>
      <c r="O1546" s="3">
        <f t="shared" si="1739"/>
        <v>8.8703330892008871</v>
      </c>
      <c r="P1546" s="3">
        <f>P1547+P1550+P1552+P1559+P1567</f>
        <v>9.4525100621455618</v>
      </c>
      <c r="Q1546" s="3">
        <f>Q1547+Q1550+Q1552+Q1559+Q1567</f>
        <v>10.092457829692146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7.5910964056763064E-2</v>
      </c>
      <c r="G1547" s="1">
        <f t="shared" ref="G1547:K1547" si="1742">SUM(G1548:G1549)</f>
        <v>0.11320348880847013</v>
      </c>
      <c r="H1547" s="1">
        <f t="shared" si="1742"/>
        <v>0.14314638850242228</v>
      </c>
      <c r="I1547" s="1">
        <f t="shared" si="1742"/>
        <v>1.6936631131021671</v>
      </c>
      <c r="J1547" s="1">
        <f t="shared" si="1742"/>
        <v>4.7436098037556258</v>
      </c>
      <c r="K1547" s="1">
        <f t="shared" si="1742"/>
        <v>7.3586446374563623</v>
      </c>
      <c r="L1547" s="1">
        <f t="shared" ref="L1547:O1547" si="1743">SUM(L1548:L1549)</f>
        <v>7.665722476639961</v>
      </c>
      <c r="M1547" s="1">
        <f t="shared" si="1743"/>
        <v>7.9725928000034498</v>
      </c>
      <c r="N1547" s="1">
        <f t="shared" si="1743"/>
        <v>8.3459319739318119</v>
      </c>
      <c r="O1547" s="1">
        <f t="shared" si="1743"/>
        <v>8.8703258871981152</v>
      </c>
      <c r="P1547" s="1">
        <f>SUM(P1548:P1549)</f>
        <v>9.452504057509092</v>
      </c>
      <c r="Q1547" s="1">
        <f>SUM(Q1548:Q1549)</f>
        <v>10.09244387044768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4.0504791216767567E-2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3.4805345321738665E-2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2.6389752442505951E-2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1.3138603505849854E-2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3.5406172839995503E-2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7.8398143486731464E-2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0.11675663605991633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1.6805245095963173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4.7436098037556258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7.3586446374563623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7.665722476639961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7.9725928000034498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8.3459319739318119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8.8703258871981152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9.452504057509092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10.09244387044768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4.9018990174749963E-5</v>
      </c>
      <c r="H1550" s="1">
        <f t="shared" si="1745"/>
        <v>6.5369505271972784E-5</v>
      </c>
      <c r="I1550" s="1">
        <f t="shared" si="1745"/>
        <v>1.0455718482524263E-5</v>
      </c>
      <c r="J1550" s="1">
        <f t="shared" si="1745"/>
        <v>9.13334439988451E-6</v>
      </c>
      <c r="K1550" s="1">
        <f t="shared" si="1745"/>
        <v>7.2797829958710891E-6</v>
      </c>
      <c r="L1550" s="1">
        <f t="shared" si="1745"/>
        <v>8.4837912947717656E-6</v>
      </c>
      <c r="M1550" s="1">
        <f t="shared" si="1745"/>
        <v>7.5706515575774102E-6</v>
      </c>
      <c r="N1550" s="1">
        <f t="shared" si="1745"/>
        <v>7.4930578050593715E-6</v>
      </c>
      <c r="O1550" s="1">
        <f t="shared" si="1745"/>
        <v>7.2020027720866254E-6</v>
      </c>
      <c r="P1550" s="1">
        <f>P1551</f>
        <v>6.0046364699821331E-6</v>
      </c>
      <c r="Q1550" s="1">
        <f>Q1551</f>
        <v>1.3959244466980648E-5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4.9018990174749963E-5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6.5369505271972784E-5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1.0455718482524263E-5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9.13334439988451E-6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7.2797829958710891E-6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8.4837912947717656E-6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7.5706515575774102E-6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7.4930578050593715E-6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7.2020027720866254E-6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6.0046364699821331E-6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1.3959244466980648E-5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1.0825313319654262</v>
      </c>
      <c r="G1552" s="1">
        <f t="shared" ref="G1552:K1552" si="1746">SUM(G1557:G1558)</f>
        <v>2.066242374108386</v>
      </c>
      <c r="H1552" s="1">
        <f t="shared" si="1746"/>
        <v>1.3137624268127193</v>
      </c>
      <c r="I1552" s="1">
        <f t="shared" si="1746"/>
        <v>1.6328600867727512</v>
      </c>
      <c r="J1552" s="1">
        <f t="shared" si="1746"/>
        <v>0.97275870595500002</v>
      </c>
      <c r="K1552" s="1">
        <f t="shared" si="1746"/>
        <v>1.2911784711658851E-4</v>
      </c>
      <c r="L1552" s="1">
        <f t="shared" ref="L1552:O1552" si="1747">SUM(L1557:L1558)</f>
        <v>0</v>
      </c>
      <c r="M1552" s="1">
        <f t="shared" si="1747"/>
        <v>0</v>
      </c>
      <c r="N1552" s="1">
        <f t="shared" si="1747"/>
        <v>0</v>
      </c>
      <c r="O1552" s="1">
        <f t="shared" si="1747"/>
        <v>0</v>
      </c>
      <c r="P1552" s="1">
        <f>SUM(P1557:P1558)</f>
        <v>0</v>
      </c>
      <c r="Q1552" s="1">
        <f>SUM(Q1557:Q1558)</f>
        <v>0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1.0232728338502415</v>
      </c>
      <c r="G1553" s="1">
        <f t="shared" ref="G1553:K1553" si="1748">IF(G1552-G1554&lt;0,0,G1552-G1554)</f>
        <v>1.9531353078478728</v>
      </c>
      <c r="H1553" s="1">
        <f t="shared" si="1748"/>
        <v>1.2418461829264373</v>
      </c>
      <c r="I1553" s="1">
        <f t="shared" si="1748"/>
        <v>1.5434311989966729</v>
      </c>
      <c r="J1553" s="1">
        <f t="shared" si="1748"/>
        <v>0.91687821385655333</v>
      </c>
      <c r="K1553" s="1">
        <f t="shared" si="1748"/>
        <v>1.1931243756926481E-4</v>
      </c>
      <c r="L1553" s="1">
        <f t="shared" ref="L1553:O1553" si="1749">IF(L1552-L1554&lt;0,0,L1552-L1554)</f>
        <v>0</v>
      </c>
      <c r="M1553" s="1">
        <f t="shared" si="1749"/>
        <v>0</v>
      </c>
      <c r="N1553" s="1">
        <f t="shared" si="1749"/>
        <v>0</v>
      </c>
      <c r="O1553" s="1">
        <f t="shared" si="1749"/>
        <v>0</v>
      </c>
      <c r="P1553" s="1">
        <f>IF(P1552-P1554&lt;0,0,P1552-P1554)</f>
        <v>0</v>
      </c>
      <c r="Q1553" s="1">
        <f>IF(Q1552-Q1554&lt;0,0,Q1552-Q1554)</f>
        <v>0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5.9258498115184743E-2</v>
      </c>
      <c r="G1554" s="1">
        <f t="shared" ref="G1554:K1554" si="1750">SUM(G1555:G1556)</f>
        <v>0.11310706626051317</v>
      </c>
      <c r="H1554" s="1">
        <f t="shared" si="1750"/>
        <v>7.1916243886281914E-2</v>
      </c>
      <c r="I1554" s="1">
        <f t="shared" si="1750"/>
        <v>8.9428887776078228E-2</v>
      </c>
      <c r="J1554" s="1">
        <f t="shared" si="1750"/>
        <v>5.5880492098446706E-2</v>
      </c>
      <c r="K1554" s="1">
        <f t="shared" si="1750"/>
        <v>9.8054095473237006E-6</v>
      </c>
      <c r="L1554" s="1">
        <f t="shared" ref="L1554:O1554" si="1751">SUM(L1555:L1556)</f>
        <v>0</v>
      </c>
      <c r="M1554" s="1">
        <f t="shared" si="1751"/>
        <v>0</v>
      </c>
      <c r="N1554" s="1">
        <f t="shared" si="1751"/>
        <v>0</v>
      </c>
      <c r="O1554" s="1">
        <f t="shared" si="1751"/>
        <v>0</v>
      </c>
      <c r="P1554" s="1">
        <f>SUM(P1555:P1556)</f>
        <v>0</v>
      </c>
      <c r="Q1554" s="1">
        <f>SUM(Q1555:Q1556)</f>
        <v>0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5.9258498115184743E-2</v>
      </c>
      <c r="G1555" s="1">
        <f>[1]Transport!C$25/SUM([1]Transport!C$21,[1]Transport!C$25)*G1552*(G$35+G$600)/(G$35+G$600+G$39)</f>
        <v>0.11310706626051317</v>
      </c>
      <c r="H1555" s="1">
        <f>[1]Transport!D$25/SUM([1]Transport!D$21,[1]Transport!D$25)*H1552*(H$35+H$600)/(H$35+H$600+H$39)</f>
        <v>7.1916243886281914E-2</v>
      </c>
      <c r="I1555" s="1">
        <f>[1]Transport!E$25/SUM([1]Transport!E$21,[1]Transport!E$25)*I1552*(I$35+I$600)/(I$35+I$600+I$39)</f>
        <v>8.9428887776078228E-2</v>
      </c>
      <c r="J1555" s="1">
        <f>[1]Transport!F$25/SUM([1]Transport!F$21,[1]Transport!F$25)*J1552*(J$35+J$600)/(J$35+J$600+J$39)</f>
        <v>5.5880492098446706E-2</v>
      </c>
      <c r="K1555" s="1">
        <f>[1]Transport!G$25/SUM([1]Transport!G$21,[1]Transport!G$25)*K1552*(K$35+K$600)/(K$35+K$600+K$39)</f>
        <v>7.0731511268092267E-6</v>
      </c>
      <c r="L1555" s="1">
        <f>[1]Transport!H$25/SUM([1]Transport!H$21,[1]Transport!H$25)*L1552*(L$35+L$600)/(L$35+L$600+L$39)</f>
        <v>0</v>
      </c>
      <c r="M1555" s="1">
        <f>[1]Transport!I$25/SUM([1]Transport!I$21,[1]Transport!I$25)*M1552*(M$35+M$600)/(M$35+M$600+M$39)</f>
        <v>0</v>
      </c>
      <c r="N1555" s="1">
        <f>[1]Transport!J$25/SUM([1]Transport!J$21,[1]Transport!J$25)*N1552*(N$35+N$600)/(N$35+N$600+N$39)</f>
        <v>0</v>
      </c>
      <c r="O1555" s="1">
        <f>[1]Transport!K$25/SUM([1]Transport!K$21,[1]Transport!K$25)*O1552*(O$35+O$600)/(O$35+O$600+O$39)</f>
        <v>0</v>
      </c>
      <c r="P1555" s="1">
        <f>[1]Transport!L$25/SUM([1]Transport!L$21,[1]Transport!L$25)*P1552*(P$35+P$600)/(P$35+P$600+P$39)</f>
        <v>0</v>
      </c>
      <c r="Q1555" s="1">
        <f>[1]Transport!M$25/SUM([1]Transport!M$21,[1]Transport!M$25)*Q1552*(Q$35+Q$600)/(Q$35+Q$600+Q$39)</f>
        <v>0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2.7322584205144739E-6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0.72153369348656227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1.4890403044157656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0.5423855504383801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0.27094856418933433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0.36099763847886401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0.57720206969262022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0.77137687637433916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1.3619115225834169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0.97275870595500002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1.2911784711658851E-4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0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0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0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0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0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15.526748217404839</v>
      </c>
      <c r="G1559" s="1">
        <f t="shared" ref="G1559:K1559" si="1752">SUM(G1564:G1566)</f>
        <v>13.409334354795064</v>
      </c>
      <c r="H1559" s="1">
        <f t="shared" si="1752"/>
        <v>12.51276473591536</v>
      </c>
      <c r="I1559" s="1">
        <f t="shared" si="1752"/>
        <v>8.0056481339342369</v>
      </c>
      <c r="J1559" s="1">
        <f t="shared" si="1752"/>
        <v>2.7574423439251712</v>
      </c>
      <c r="K1559" s="1">
        <f t="shared" si="1752"/>
        <v>2.4385442349538218E-4</v>
      </c>
      <c r="L1559" s="1">
        <f t="shared" ref="L1559:O1559" si="1753">SUM(L1564:L1566)</f>
        <v>0</v>
      </c>
      <c r="M1559" s="1">
        <f t="shared" si="1753"/>
        <v>0</v>
      </c>
      <c r="N1559" s="1">
        <f t="shared" si="1753"/>
        <v>0</v>
      </c>
      <c r="O1559" s="1">
        <f t="shared" si="1753"/>
        <v>0</v>
      </c>
      <c r="P1559" s="1">
        <f>SUM(P1564:P1566)</f>
        <v>0</v>
      </c>
      <c r="Q1559" s="1">
        <f>SUM(Q1564:Q1566)</f>
        <v>0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15.14147804323456</v>
      </c>
      <c r="G1560" s="1">
        <f t="shared" ref="G1560:K1560" si="1754">IF(G1559-G1561&lt;0,0,G1559-G1561)</f>
        <v>13.057085456599228</v>
      </c>
      <c r="H1560" s="1">
        <f t="shared" si="1754"/>
        <v>11.951292409776183</v>
      </c>
      <c r="I1560" s="1">
        <f t="shared" si="1754"/>
        <v>7.6337488514839658</v>
      </c>
      <c r="J1560" s="1">
        <f t="shared" si="1754"/>
        <v>2.5476987032872827</v>
      </c>
      <c r="K1560" s="1">
        <f t="shared" si="1754"/>
        <v>2.1693909418339885E-4</v>
      </c>
      <c r="L1560" s="1">
        <f t="shared" ref="L1560:O1560" si="1755">IF(L1559-L1561&lt;0,0,L1559-L1561)</f>
        <v>0</v>
      </c>
      <c r="M1560" s="1">
        <f t="shared" si="1755"/>
        <v>0</v>
      </c>
      <c r="N1560" s="1">
        <f t="shared" si="1755"/>
        <v>0</v>
      </c>
      <c r="O1560" s="1">
        <f t="shared" si="1755"/>
        <v>0</v>
      </c>
      <c r="P1560" s="1">
        <f>IF(P1559-P1561&lt;0,0,P1559-P1561)</f>
        <v>0</v>
      </c>
      <c r="Q1560" s="1">
        <f>IF(Q1559-Q1561&lt;0,0,Q1559-Q1561)</f>
        <v>0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0.38527017417027926</v>
      </c>
      <c r="G1561" s="1">
        <f t="shared" ref="G1561:K1561" si="1756">SUM(G1562:G1563)</f>
        <v>0.35224889819583577</v>
      </c>
      <c r="H1561" s="1">
        <f t="shared" si="1756"/>
        <v>0.56147232613917597</v>
      </c>
      <c r="I1561" s="1">
        <f t="shared" si="1756"/>
        <v>0.37189928245027126</v>
      </c>
      <c r="J1561" s="1">
        <f t="shared" si="1756"/>
        <v>0.20974364063788872</v>
      </c>
      <c r="K1561" s="1">
        <f t="shared" si="1756"/>
        <v>2.6915329311983325E-5</v>
      </c>
      <c r="L1561" s="1">
        <f t="shared" ref="L1561:O1561" si="1757">SUM(L1562:L1563)</f>
        <v>0</v>
      </c>
      <c r="M1561" s="1">
        <f t="shared" si="1757"/>
        <v>0</v>
      </c>
      <c r="N1561" s="1">
        <f t="shared" si="1757"/>
        <v>0</v>
      </c>
      <c r="O1561" s="1">
        <f t="shared" si="1757"/>
        <v>0</v>
      </c>
      <c r="P1561" s="1">
        <f>SUM(P1562:P1563)</f>
        <v>0</v>
      </c>
      <c r="Q1561" s="1">
        <f>SUM(Q1562:Q1563)</f>
        <v>0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0.38527017417027926</v>
      </c>
      <c r="G1562" s="1">
        <f>[1]Transport!C$26/SUM([1]Transport!C$22,[1]Transport!C$26)*G1559*(G$34+G$582)/(G$34+G$582+G$38)</f>
        <v>0.35224889819583577</v>
      </c>
      <c r="H1562" s="1">
        <f>[1]Transport!D$26/SUM([1]Transport!D$22,[1]Transport!D$26)*H1559*(H$34+H$582)/(H$34+H$582+H$38)</f>
        <v>0.56147232613917597</v>
      </c>
      <c r="I1562" s="1">
        <f>[1]Transport!E$26/SUM([1]Transport!E$22,[1]Transport!E$26)*I1559*(I$34+I$582)/(I$34+I$582+I$38)</f>
        <v>0.37189928245027126</v>
      </c>
      <c r="J1562" s="1">
        <f>[1]Transport!F$26/SUM([1]Transport!F$22,[1]Transport!F$26)*J1559*(J$34+J$582)/(J$34+J$582+J$38)</f>
        <v>0.20974364063788872</v>
      </c>
      <c r="K1562" s="1">
        <f>[1]Transport!G$26/SUM([1]Transport!G$22,[1]Transport!G$26)*K1559*(K$34+K$582)/(K$34+K$582+K$38)</f>
        <v>2.6895129294491891E-5</v>
      </c>
      <c r="L1562" s="1">
        <f>[1]Transport!H$26/SUM([1]Transport!H$22,[1]Transport!H$26)*L1559*(L$34+L$582)/(L$34+L$582+L$38)</f>
        <v>0</v>
      </c>
      <c r="M1562" s="1">
        <f>[1]Transport!I$26/SUM([1]Transport!I$22,[1]Transport!I$26)*M1559*(M$34+M$582)/(M$34+M$582+M$38)</f>
        <v>0</v>
      </c>
      <c r="N1562" s="1">
        <f>[1]Transport!J$26/SUM([1]Transport!J$22,[1]Transport!J$26)*N1559*(N$34+N$582)/(N$34+N$582+N$38)</f>
        <v>0</v>
      </c>
      <c r="O1562" s="1">
        <f>[1]Transport!K$26/SUM([1]Transport!K$22,[1]Transport!K$26)*O1559*(O$34+O$582)/(O$34+O$582+O$38)</f>
        <v>0</v>
      </c>
      <c r="P1562" s="1">
        <f>[1]Transport!L$26/SUM([1]Transport!L$22,[1]Transport!L$26)*P1559*(P$34+P$582)/(P$34+P$582+P$38)</f>
        <v>0</v>
      </c>
      <c r="Q1562" s="1">
        <f>[1]Transport!M$26/SUM([1]Transport!M$22,[1]Transport!M$26)*Q1559*(Q$34+Q$582)/(Q$34+Q$582+Q$38)</f>
        <v>0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2.0200017491432629E-8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11.079653878910097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7.7295168263956766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5.4515617975442829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2.7254066677809416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4.4470943384947415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5.2485431226339587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5.0992003812488909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2.0852426873982033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2.8297677470500984E-3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1.3268048639094777E-4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0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0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0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0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0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0.43127440576542875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1.9620025571221853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3.1949987787550933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2.7546125761781211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1.1117393710443442E-4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0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0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0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0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0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2.5447074509850412E-2</v>
      </c>
      <c r="G1567" s="1">
        <f t="shared" ref="G1567:K1567" si="1758">G1572</f>
        <v>2.2387630982497388E-2</v>
      </c>
      <c r="H1567" s="1">
        <f t="shared" si="1758"/>
        <v>3.1399559121161082E-2</v>
      </c>
      <c r="I1567" s="1">
        <f t="shared" si="1758"/>
        <v>0</v>
      </c>
      <c r="J1567" s="1">
        <f t="shared" si="1758"/>
        <v>0</v>
      </c>
      <c r="K1567" s="1">
        <f t="shared" si="1758"/>
        <v>0</v>
      </c>
      <c r="L1567" s="1">
        <f t="shared" ref="L1567:O1567" si="1759">L1572</f>
        <v>0</v>
      </c>
      <c r="M1567" s="1">
        <f t="shared" si="1759"/>
        <v>0</v>
      </c>
      <c r="N1567" s="1">
        <f t="shared" si="1759"/>
        <v>0</v>
      </c>
      <c r="O1567" s="1">
        <f t="shared" si="1759"/>
        <v>0</v>
      </c>
      <c r="P1567" s="1">
        <f>P1572</f>
        <v>0</v>
      </c>
      <c r="Q1567" s="1">
        <f>Q1572</f>
        <v>0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2.3516268689592525E-2</v>
      </c>
      <c r="G1568" s="1">
        <f t="shared" ref="G1568:K1568" si="1760">IF(G1567-G1569&lt;0,0,G1567-G1569)</f>
        <v>1.9599695967455158E-2</v>
      </c>
      <c r="H1568" s="1">
        <f t="shared" si="1760"/>
        <v>3.1045891540806503E-2</v>
      </c>
      <c r="I1568" s="1">
        <f t="shared" si="1760"/>
        <v>0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1.9308058202578869E-3</v>
      </c>
      <c r="G1569" s="1">
        <f t="shared" ref="G1569:K1569" si="1762">SUM(G1570:G1571)</f>
        <v>2.7879350150422279E-3</v>
      </c>
      <c r="H1569" s="1">
        <f t="shared" si="1762"/>
        <v>3.5366758035457776E-4</v>
      </c>
      <c r="I1569" s="1">
        <f t="shared" si="1762"/>
        <v>0</v>
      </c>
      <c r="J1569" s="1">
        <f t="shared" si="1762"/>
        <v>0</v>
      </c>
      <c r="K1569" s="1">
        <f t="shared" si="1762"/>
        <v>0</v>
      </c>
      <c r="L1569" s="1">
        <f t="shared" ref="L1569:O1569" si="1763">SUM(L1570:L1571)</f>
        <v>0</v>
      </c>
      <c r="M1569" s="1">
        <f t="shared" si="1763"/>
        <v>0</v>
      </c>
      <c r="N1569" s="1">
        <f t="shared" si="1763"/>
        <v>0</v>
      </c>
      <c r="O1569" s="1">
        <f t="shared" si="1763"/>
        <v>0</v>
      </c>
      <c r="P1569" s="1">
        <f>SUM(P1570:P1571)</f>
        <v>0</v>
      </c>
      <c r="Q1569" s="1">
        <f>SUM(Q1570:Q1571)</f>
        <v>0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1.9308058202578869E-3</v>
      </c>
      <c r="G1570" s="1">
        <f>IF(SUM([1]Transport!C$24,[1]Transport!C$27)=0,0,[1]Transport!C$27/SUM([1]Transport!C$24,[1]Transport!C$27)*G1567*(G$47+G$614)/(G$47+G$614+G$49))</f>
        <v>2.7879350150422279E-3</v>
      </c>
      <c r="H1570" s="1">
        <f>IF(SUM([1]Transport!D$24,[1]Transport!D$27)=0,0,[1]Transport!D$27/SUM([1]Transport!D$24,[1]Transport!D$27)*H1567*(H$47+H$614)/(H$47+H$614+H$49))</f>
        <v>3.5366758035457776E-4</v>
      </c>
      <c r="I1570" s="1">
        <f>IF(SUM([1]Transport!E$24,[1]Transport!E$27)=0,0,[1]Transport!E$27/SUM([1]Transport!E$24,[1]Transport!E$27)*I1567*(I$47+I$614)/(I$47+I$614+I$49))</f>
        <v>0</v>
      </c>
      <c r="J1570" s="1">
        <f>IF(SUM([1]Transport!F$24,[1]Transport!F$27)=0,0,[1]Transport!F$27/SUM([1]Transport!F$24,[1]Transport!F$27)*J1567*(J$47+J$614)/(J$47+J$614+J$49))</f>
        <v>0</v>
      </c>
      <c r="K1570" s="1">
        <f>IF(SUM([1]Transport!G$24,[1]Transport!G$27)=0,0,[1]Transport!G$27/SUM([1]Transport!G$24,[1]Transport!G$27)*K1567*(K$47+K$614)/(K$47+K$614+K$49))</f>
        <v>0</v>
      </c>
      <c r="L1570" s="1">
        <f>IF(SUM([1]Transport!H$24,[1]Transport!H$27)=0,0,[1]Transport!H$27/SUM([1]Transport!H$24,[1]Transport!H$27)*L1567*(L$47+L$614)/(L$47+L$614+L$49))</f>
        <v>0</v>
      </c>
      <c r="M1570" s="1">
        <f>IF(SUM([1]Transport!I$24,[1]Transport!I$27)=0,0,[1]Transport!I$27/SUM([1]Transport!I$24,[1]Transport!I$27)*M1567*(M$47+M$614)/(M$47+M$614+M$49))</f>
        <v>0</v>
      </c>
      <c r="N1570" s="1">
        <f>IF(SUM([1]Transport!J$24,[1]Transport!J$27)=0,0,[1]Transport!J$27/SUM([1]Transport!J$24,[1]Transport!J$27)*N1567*(N$47+N$614)/(N$47+N$614+N$49))</f>
        <v>0</v>
      </c>
      <c r="O1570" s="1">
        <f>IF(SUM([1]Transport!K$24,[1]Transport!K$27)=0,0,[1]Transport!K$27/SUM([1]Transport!K$24,[1]Transport!K$27)*O1567*(O$47+O$614)/(O$47+O$614+O$49))</f>
        <v>0</v>
      </c>
      <c r="P1570" s="1">
        <f>IF(SUM([1]Transport!L$24,[1]Transport!L$27)=0,0,[1]Transport!L$27/SUM([1]Transport!L$24,[1]Transport!L$27)*P1567*(P$47+P$614)/(P$47+P$614+P$49))</f>
        <v>0</v>
      </c>
      <c r="Q1570" s="1">
        <f>IF(SUM([1]Transport!M$24,[1]Transport!M$27)=0,0,[1]Transport!M$27/SUM([1]Transport!M$24,[1]Transport!M$27)*Q1567*(Q$47+Q$614)/(Q$47+Q$614+Q$49))</f>
        <v>0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0</v>
      </c>
      <c r="K1571" s="1">
        <f>IF(([1]Transport!G$24+[1]Transport!G$27)=0,0,(K$49+K$716)/([1]Transport!G$24+[1]Transport!G$27)*K1567)</f>
        <v>0</v>
      </c>
      <c r="L1571" s="1">
        <f>IF(([1]Transport!H$24+[1]Transport!H$27)=0,0,(L$49+L$716)/([1]Transport!H$24+[1]Transport!H$27)*L1567)</f>
        <v>0</v>
      </c>
      <c r="M1571" s="1">
        <f>IF(([1]Transport!I$24+[1]Transport!I$27)=0,0,(M$49+M$716)/([1]Transport!I$24+[1]Transport!I$27)*M1567)</f>
        <v>0</v>
      </c>
      <c r="N1571" s="1">
        <f>IF(([1]Transport!J$24+[1]Transport!J$27)=0,0,(N$49+N$716)/([1]Transport!J$24+[1]Transport!J$27)*N1567)</f>
        <v>0</v>
      </c>
      <c r="O1571" s="1">
        <f>IF(([1]Transport!K$24+[1]Transport!K$27)=0,0,(O$49+O$716)/([1]Transport!K$24+[1]Transport!K$27)*O1567)</f>
        <v>0</v>
      </c>
      <c r="P1571" s="1">
        <f>IF(([1]Transport!L$24+[1]Transport!L$27)=0,0,(P$49+P$716)/([1]Transport!L$24+[1]Transport!L$27)*P1567)</f>
        <v>0</v>
      </c>
      <c r="Q1571" s="1">
        <f>IF(([1]Transport!M$24+[1]Transport!M$27)=0,0,(Q$49+Q$716)/([1]Transport!M$24+[1]Transport!M$27)*Q1567)</f>
        <v>0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2.5447074509850412E-2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2.2387630982497388E-2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3.1399559121161082E-2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0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0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0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0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0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0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0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0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4.7787293567349467</v>
      </c>
      <c r="G1573" s="3">
        <f t="shared" ref="G1573:K1573" si="1764">SUM(G1574:G1582)</f>
        <v>4.7700917011443318</v>
      </c>
      <c r="H1573" s="3">
        <f t="shared" si="1764"/>
        <v>4.7152580126920531</v>
      </c>
      <c r="I1573" s="3">
        <f t="shared" si="1764"/>
        <v>4.6617863472450987</v>
      </c>
      <c r="J1573" s="3">
        <f t="shared" si="1764"/>
        <v>4.8439652624071705</v>
      </c>
      <c r="K1573" s="3">
        <f t="shared" si="1764"/>
        <v>5.0140143078245307</v>
      </c>
      <c r="L1573" s="3">
        <f t="shared" ref="L1573:O1573" si="1765">SUM(L1574:L1582)</f>
        <v>5.2231029311509829</v>
      </c>
      <c r="M1573" s="3">
        <f t="shared" si="1765"/>
        <v>5.4321909648265567</v>
      </c>
      <c r="N1573" s="3">
        <f t="shared" si="1765"/>
        <v>5.6865684406745851</v>
      </c>
      <c r="O1573" s="3">
        <f t="shared" si="1765"/>
        <v>6.0438680469891644</v>
      </c>
      <c r="P1573" s="3">
        <f>SUM(P1574:P1582)</f>
        <v>6.4405388262221663</v>
      </c>
      <c r="Q1573" s="3">
        <f>SUM(Q1574:Q1582)</f>
        <v>6.8765714730500607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2.7916827777795198E-2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2.421221426338846E-2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1.8612212056655138E-2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9.2664179064185729E-3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2.4124263887622628E-2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5.3417168535006582E-2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7.9553017821761801E-2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1.1450380961063018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3.2320944486958272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5.0138682283306295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5.2230980386234265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5.4321864564413005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5.6865639287576721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6.0438636911993475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6.440535194602572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6.876563030463072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2.2798900549482731E-5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3.0870135885958736E-5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5.1869899196771232E-6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4.8406818845153001E-6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4.1122151286378294E-6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4.8925275564277785E-6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4.5083852562334641E-6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4.5119169133637234E-6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4.355789816624665E-6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3.6316195947399547E-6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8.4425869888178426E-6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0.200285672050419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0.41718492912991673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0.15406514013456513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7.6963201688079408E-2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0.12679306055224271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0.20273045907390713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0.27093040111523625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0.47834365586806216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0.34166166301416206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4.5350011365205615E-5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2.8700362717100329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2.0710271269497231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1.5334627449097391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0.76662610550489962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1.5214155157982523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1.7956027766243292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1.7445104573208468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0.71339178738589848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9.6810461590628725E-4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4.5391920043498086E-5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0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0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0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0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0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0.19871726971458994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0.90402719501148188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1.4721518957955195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1.26923620539939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5.1225347364644581E-5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0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0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0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0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0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8.1577449585819306E-3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7.1769579529216559E-3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1.0065974185881104E-2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0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0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0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0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0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0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0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0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0.68922285337539546</v>
      </c>
      <c r="G1584" s="1">
        <f t="shared" ref="G1584:K1584" si="1766">IFERROR(G1574/G1548,"-")</f>
        <v>0.69564643130450521</v>
      </c>
      <c r="H1584" s="1">
        <f t="shared" si="1766"/>
        <v>0.70528179819816972</v>
      </c>
      <c r="I1584" s="1">
        <f t="shared" si="1766"/>
        <v>0.70528179819817061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0.68135756995377339</v>
      </c>
      <c r="G1585" s="1">
        <f t="shared" ref="G1585:K1585" si="1768">IFERROR(G1575/G1549,"-")</f>
        <v>0.68135756995377317</v>
      </c>
      <c r="H1585" s="1">
        <f t="shared" si="1768"/>
        <v>0.68135756995377428</v>
      </c>
      <c r="I1585" s="1">
        <f t="shared" si="1768"/>
        <v>0.68135756995377239</v>
      </c>
      <c r="J1585" s="1">
        <f t="shared" si="1768"/>
        <v>0.68135756995377295</v>
      </c>
      <c r="K1585" s="1">
        <f t="shared" si="1768"/>
        <v>0.68135756995377295</v>
      </c>
      <c r="L1585" s="1">
        <f t="shared" ref="L1585:O1585" si="1769">IFERROR(L1575/L1549,"-")</f>
        <v>0.6813575699537735</v>
      </c>
      <c r="M1585" s="1">
        <f t="shared" si="1769"/>
        <v>0.68135756995377339</v>
      </c>
      <c r="N1585" s="1">
        <f t="shared" si="1769"/>
        <v>0.68135756995377261</v>
      </c>
      <c r="O1585" s="1">
        <f t="shared" si="1769"/>
        <v>0.68135756995377239</v>
      </c>
      <c r="P1585" s="1">
        <f>IFERROR(P1575/P1549,"-")</f>
        <v>0.68135756995377272</v>
      </c>
      <c r="Q1585" s="1">
        <f>IFERROR(Q1575/Q1549,"-")</f>
        <v>0.68135756995377195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0.46510343171505414</v>
      </c>
      <c r="H1586" s="1">
        <f t="shared" si="1770"/>
        <v>0.47224062286416485</v>
      </c>
      <c r="I1586" s="1">
        <f t="shared" si="1770"/>
        <v>0.49609119912196209</v>
      </c>
      <c r="J1586" s="1">
        <f t="shared" si="1770"/>
        <v>0.53000102400348659</v>
      </c>
      <c r="K1586" s="1">
        <f t="shared" si="1770"/>
        <v>0.56488155360814674</v>
      </c>
      <c r="L1586" s="1">
        <f t="shared" ref="L1586:O1586" si="1771">IFERROR(L1576/L1551,"-")</f>
        <v>0.57669117337231701</v>
      </c>
      <c r="M1586" s="1">
        <f t="shared" si="1771"/>
        <v>0.5955082230301636</v>
      </c>
      <c r="N1586" s="1">
        <f t="shared" si="1771"/>
        <v>0.60214628403336778</v>
      </c>
      <c r="O1586" s="1">
        <f t="shared" si="1771"/>
        <v>0.60480257429318773</v>
      </c>
      <c r="P1586" s="1">
        <f>IFERROR(P1576/P1551,"-")</f>
        <v>0.60480257429318796</v>
      </c>
      <c r="Q1586" s="1">
        <f>IFERROR(Q1576/Q1551,"-")</f>
        <v>0.6048025742931884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772">IFERROR(G1577/G1557,"-")</f>
        <v>0.28017034051580081</v>
      </c>
      <c r="H1587" s="1">
        <f t="shared" si="1772"/>
        <v>0.2840509670842869</v>
      </c>
      <c r="I1587" s="1">
        <f t="shared" si="1772"/>
        <v>0.2840509670842869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0.35122961215621995</v>
      </c>
      <c r="G1588" s="1">
        <f t="shared" ref="G1588:K1588" si="1774">IFERROR(G1578/G1558,"-")</f>
        <v>0.35122961215622117</v>
      </c>
      <c r="H1588" s="1">
        <f t="shared" si="1774"/>
        <v>0.35122961215622084</v>
      </c>
      <c r="I1588" s="1">
        <f t="shared" si="1774"/>
        <v>0.35122961215622117</v>
      </c>
      <c r="J1588" s="1">
        <f t="shared" si="1774"/>
        <v>0.351229612156221</v>
      </c>
      <c r="K1588" s="1">
        <f t="shared" si="1774"/>
        <v>0.35122961215622095</v>
      </c>
      <c r="L1588" s="1" t="str">
        <f t="shared" ref="L1588:O1588" si="1775">IFERROR(L1578/L1558,"-")</f>
        <v>-</v>
      </c>
      <c r="M1588" s="1" t="str">
        <f t="shared" si="1775"/>
        <v>-</v>
      </c>
      <c r="N1588" s="1" t="str">
        <f t="shared" si="1775"/>
        <v>-</v>
      </c>
      <c r="O1588" s="1" t="str">
        <f t="shared" si="1775"/>
        <v>-</v>
      </c>
      <c r="P1588" s="1" t="str">
        <f>IFERROR(P1578/P1558,"-")</f>
        <v>-</v>
      </c>
      <c r="Q1588" s="1" t="str">
        <f>IFERROR(Q1578/Q1558,"-")</f>
        <v>-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0.25903663625928697</v>
      </c>
      <c r="G1589" s="1">
        <f t="shared" ref="G1589:K1589" si="1776">IFERROR(G1579/G1564,"-")</f>
        <v>0.26793746277611202</v>
      </c>
      <c r="H1589" s="1">
        <f t="shared" si="1776"/>
        <v>0.28128870255135041</v>
      </c>
      <c r="I1589" s="1">
        <f t="shared" si="1776"/>
        <v>0.28128870255135013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0.34211451343153271</v>
      </c>
      <c r="G1590" s="1">
        <f t="shared" ref="G1590:K1590" si="1779">IFERROR(G1580/G1565,"-")</f>
        <v>0.34211451343153176</v>
      </c>
      <c r="H1590" s="1">
        <f t="shared" si="1779"/>
        <v>0.34211451343153199</v>
      </c>
      <c r="I1590" s="1">
        <f t="shared" si="1779"/>
        <v>0.34211451343153293</v>
      </c>
      <c r="J1590" s="1">
        <f t="shared" si="1779"/>
        <v>0.3421145134315321</v>
      </c>
      <c r="K1590" s="1">
        <f t="shared" si="1779"/>
        <v>0.34211451343153193</v>
      </c>
      <c r="L1590" s="1" t="str">
        <f t="shared" ref="L1590:O1590" si="1780">IFERROR(L1580/L1565,"-")</f>
        <v>-</v>
      </c>
      <c r="M1590" s="1" t="str">
        <f t="shared" si="1780"/>
        <v>-</v>
      </c>
      <c r="N1590" s="1" t="str">
        <f t="shared" si="1780"/>
        <v>-</v>
      </c>
      <c r="O1590" s="1" t="str">
        <f t="shared" si="1780"/>
        <v>-</v>
      </c>
      <c r="P1590" s="1" t="str">
        <f t="shared" si="1778"/>
        <v>-</v>
      </c>
      <c r="Q1590" s="1" t="str">
        <f t="shared" si="1778"/>
        <v>-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0.46076759264650818</v>
      </c>
      <c r="H1591" s="1">
        <f t="shared" si="1781"/>
        <v>0.46076759264650785</v>
      </c>
      <c r="I1591" s="1">
        <f t="shared" si="1781"/>
        <v>0.46076759264650868</v>
      </c>
      <c r="J1591" s="1">
        <f t="shared" si="1781"/>
        <v>0.46076759264650857</v>
      </c>
      <c r="K1591" s="1">
        <f t="shared" si="1781"/>
        <v>0.46076759264650841</v>
      </c>
      <c r="L1591" s="1" t="str">
        <f t="shared" ref="L1591:O1591" si="1782">IFERROR(L1581/L1566,"-")</f>
        <v>-</v>
      </c>
      <c r="M1591" s="1" t="str">
        <f t="shared" si="1782"/>
        <v>-</v>
      </c>
      <c r="N1591" s="1" t="str">
        <f t="shared" si="1782"/>
        <v>-</v>
      </c>
      <c r="O1591" s="1" t="str">
        <f t="shared" si="1782"/>
        <v>-</v>
      </c>
      <c r="P1591" s="1" t="str">
        <f t="shared" si="1778"/>
        <v>-</v>
      </c>
      <c r="Q1591" s="1" t="str">
        <f t="shared" si="1778"/>
        <v>-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0.32057692743517985</v>
      </c>
      <c r="G1592" s="1">
        <f t="shared" ref="G1592:K1592" si="1783">IFERROR(G1582/G1572,"-")</f>
        <v>0.32057692743518013</v>
      </c>
      <c r="H1592" s="1">
        <f t="shared" si="1783"/>
        <v>0.32057692743518013</v>
      </c>
      <c r="I1592" s="1" t="str">
        <f t="shared" si="1783"/>
        <v>-</v>
      </c>
      <c r="J1592" s="1" t="str">
        <f t="shared" si="1783"/>
        <v>-</v>
      </c>
      <c r="K1592" s="1" t="str">
        <f t="shared" si="1783"/>
        <v>-</v>
      </c>
      <c r="L1592" s="1" t="str">
        <f t="shared" ref="L1592:O1592" si="1784">IFERROR(L1582/L1572,"-")</f>
        <v>-</v>
      </c>
      <c r="M1592" s="1" t="str">
        <f t="shared" si="1784"/>
        <v>-</v>
      </c>
      <c r="N1592" s="1" t="str">
        <f t="shared" si="1784"/>
        <v>-</v>
      </c>
      <c r="O1592" s="1" t="str">
        <f t="shared" si="1784"/>
        <v>-</v>
      </c>
      <c r="P1592" s="1" t="str">
        <f>IFERROR(P1582/P1572,"-")</f>
        <v>-</v>
      </c>
      <c r="Q1592" s="1" t="str">
        <f>IFERROR(Q1582/Q1572,"-")</f>
        <v>-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24.511015159302737</v>
      </c>
      <c r="G1593" s="3">
        <f t="shared" ref="G1593" si="1785">G1594+G1597+G1599+G1606+G1614</f>
        <v>21.03358722967743</v>
      </c>
      <c r="H1593" s="3">
        <f t="shared" ref="H1593" si="1786">H1594+H1597+H1599+H1606+H1614</f>
        <v>20.50578123645845</v>
      </c>
      <c r="I1593" s="3">
        <f t="shared" ref="I1593" si="1787">I1594+I1597+I1599+I1606+I1614</f>
        <v>16.611427385711504</v>
      </c>
      <c r="J1593" s="3">
        <f t="shared" ref="J1593" si="1788">J1594+J1597+J1599+J1606+J1614</f>
        <v>13.556300127785299</v>
      </c>
      <c r="K1593" s="3">
        <f t="shared" ref="K1593" si="1789">K1594+K1597+K1599+K1606+K1614</f>
        <v>13.236881929848403</v>
      </c>
      <c r="L1593" s="3">
        <f t="shared" ref="L1593:O1593" si="1790">L1594+L1597+L1599+L1606+L1614</f>
        <v>10.495293500094238</v>
      </c>
      <c r="M1593" s="3">
        <f t="shared" si="1790"/>
        <v>9.1741923974589579</v>
      </c>
      <c r="N1593" s="3">
        <f t="shared" si="1790"/>
        <v>8.2877446274622066</v>
      </c>
      <c r="O1593" s="3">
        <f t="shared" si="1790"/>
        <v>8.5765561078777761</v>
      </c>
      <c r="P1593" s="3">
        <f>P1594+P1597+P1599+P1606+P1614</f>
        <v>8.8819972714653463</v>
      </c>
      <c r="Q1593" s="3">
        <f>Q1594+Q1597+Q1599+Q1606+Q1614</f>
        <v>9.22973813692027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6.0434172891554927E-3</v>
      </c>
      <c r="G1594" s="1">
        <f t="shared" ref="G1594" si="1793">SUM(G1595:G1596)</f>
        <v>1.3772939300733611E-2</v>
      </c>
      <c r="H1594" s="1">
        <f t="shared" ref="H1594" si="1794">SUM(H1595:H1596)</f>
        <v>1.3967499185374417E-2</v>
      </c>
      <c r="I1594" s="1">
        <f t="shared" ref="I1594" si="1795">SUM(I1595:I1596)</f>
        <v>4.6415204494362101E-3</v>
      </c>
      <c r="J1594" s="1">
        <f t="shared" ref="J1594" si="1796">SUM(J1595:J1596)</f>
        <v>1.4352611574025171</v>
      </c>
      <c r="K1594" s="1">
        <f t="shared" ref="K1594" si="1797">SUM(K1595:K1596)</f>
        <v>2.4105155390204347</v>
      </c>
      <c r="L1594" s="1">
        <f t="shared" ref="L1594:O1594" si="1798">SUM(L1595:L1596)</f>
        <v>5.5446310441943902</v>
      </c>
      <c r="M1594" s="1">
        <f t="shared" si="1798"/>
        <v>7.1707111540744064</v>
      </c>
      <c r="N1594" s="1">
        <f t="shared" si="1798"/>
        <v>8.2876450249090396</v>
      </c>
      <c r="O1594" s="1">
        <f t="shared" si="1798"/>
        <v>8.5764622521022087</v>
      </c>
      <c r="P1594" s="1">
        <f>SUM(P1595:P1596)</f>
        <v>8.8819004596668716</v>
      </c>
      <c r="Q1594" s="1">
        <f>SUM(Q1595:Q1596)</f>
        <v>9.2296057141505106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6.0434172891554927E-3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1.3772939300733611E-2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1.3967499185374417E-2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4.6415204494362101E-3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1.4352611574025171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2.4105155390204347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5.5446310441943902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7.1707111540744064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8.2876450249090396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8.5764622521022087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8.8819004596668716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9.2296057141505106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2.5045903163015142E-3</v>
      </c>
      <c r="G1597" s="1">
        <f t="shared" ref="G1597" si="1800">G1598</f>
        <v>8.7668802541299455E-4</v>
      </c>
      <c r="H1597" s="1">
        <f t="shared" ref="H1597" si="1801">H1598</f>
        <v>8.7229632051873574E-4</v>
      </c>
      <c r="I1597" s="1">
        <f t="shared" ref="I1597" si="1802">I1598</f>
        <v>1.4678831260724564E-4</v>
      </c>
      <c r="J1597" s="1">
        <f t="shared" ref="J1597" si="1803">J1598</f>
        <v>1.3737200347107027E-4</v>
      </c>
      <c r="K1597" s="1">
        <f t="shared" ref="K1597:O1597" si="1804">K1598</f>
        <v>1.3482723964847195E-4</v>
      </c>
      <c r="L1597" s="1">
        <f t="shared" si="1804"/>
        <v>1.2105616774217177E-4</v>
      </c>
      <c r="M1597" s="1">
        <f t="shared" si="1804"/>
        <v>1.0876437075744831E-4</v>
      </c>
      <c r="N1597" s="1">
        <f t="shared" si="1804"/>
        <v>9.9602553166312357E-5</v>
      </c>
      <c r="O1597" s="1">
        <f t="shared" si="1804"/>
        <v>9.3855775567168716E-5</v>
      </c>
      <c r="P1597" s="1">
        <f>P1598</f>
        <v>9.6811798474568574E-5</v>
      </c>
      <c r="Q1597" s="1">
        <f>Q1598</f>
        <v>1.3242276975859401E-4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2.5045903163015142E-3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8.7668802541299455E-4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8.7229632051873574E-4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1.4678831260724564E-4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1.3737200347107027E-4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1.3482723964847195E-4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1.2105616774217177E-4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1.0876437075744831E-4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9.9602553166312357E-5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9.3855775567168716E-5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9.6811798474568574E-5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1.3242276975859401E-4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24.488263142940429</v>
      </c>
      <c r="G1606" s="1">
        <f t="shared" ref="G1606:K1606" si="1811">SUM(G1611:G1613)</f>
        <v>21.01670676898598</v>
      </c>
      <c r="H1606" s="1">
        <f t="shared" si="1811"/>
        <v>20.488103188774261</v>
      </c>
      <c r="I1606" s="1">
        <f t="shared" si="1811"/>
        <v>16.603869199422935</v>
      </c>
      <c r="J1606" s="1">
        <f t="shared" si="1811"/>
        <v>12.118425151386511</v>
      </c>
      <c r="K1606" s="1">
        <f t="shared" si="1811"/>
        <v>10.823619972482613</v>
      </c>
      <c r="L1606" s="1">
        <f t="shared" ref="L1606:O1606" si="1812">SUM(L1611:L1613)</f>
        <v>4.9481378246075778</v>
      </c>
      <c r="M1606" s="1">
        <f t="shared" si="1812"/>
        <v>2.0022739127289055</v>
      </c>
      <c r="N1606" s="1">
        <f t="shared" si="1812"/>
        <v>0</v>
      </c>
      <c r="O1606" s="1">
        <f t="shared" si="1812"/>
        <v>0</v>
      </c>
      <c r="P1606" s="1">
        <f>SUM(P1611:P1613)</f>
        <v>0</v>
      </c>
      <c r="Q1606" s="1">
        <f>SUM(Q1611:Q1613)</f>
        <v>0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23.880628030030405</v>
      </c>
      <c r="G1607" s="1">
        <f t="shared" ref="G1607:K1607" si="1813">IF(G1606-G1608&lt;0,0,G1606-G1608)</f>
        <v>20.464620318816067</v>
      </c>
      <c r="H1607" s="1">
        <f t="shared" si="1813"/>
        <v>19.568761764367704</v>
      </c>
      <c r="I1607" s="1">
        <f t="shared" si="1813"/>
        <v>15.83254288856633</v>
      </c>
      <c r="J1607" s="1">
        <f t="shared" si="1813"/>
        <v>11.196642465467715</v>
      </c>
      <c r="K1607" s="1">
        <f t="shared" si="1813"/>
        <v>9.628967475589743</v>
      </c>
      <c r="L1607" s="1">
        <f t="shared" ref="L1607:O1607" si="1814">IF(L1606-L1608&lt;0,0,L1606-L1608)</f>
        <v>3.5323216874069026</v>
      </c>
      <c r="M1607" s="1">
        <f t="shared" si="1814"/>
        <v>0</v>
      </c>
      <c r="N1607" s="1">
        <f t="shared" si="1814"/>
        <v>0</v>
      </c>
      <c r="O1607" s="1">
        <f t="shared" si="1814"/>
        <v>0</v>
      </c>
      <c r="P1607" s="1">
        <f>IF(P1606-P1608&lt;0,0,P1606-P1608)</f>
        <v>0</v>
      </c>
      <c r="Q1607" s="1">
        <f>IF(Q1606-Q1608&lt;0,0,Q1606-Q1608)</f>
        <v>0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0.60763511291002315</v>
      </c>
      <c r="G1608" s="1">
        <f t="shared" ref="G1608:K1608" si="1815">SUM(G1609:G1610)</f>
        <v>0.55208645016991353</v>
      </c>
      <c r="H1608" s="1">
        <f t="shared" si="1815"/>
        <v>0.9193414244065562</v>
      </c>
      <c r="I1608" s="1">
        <f t="shared" si="1815"/>
        <v>0.77132631085660375</v>
      </c>
      <c r="J1608" s="1">
        <f t="shared" si="1815"/>
        <v>0.92178268591879597</v>
      </c>
      <c r="K1608" s="1">
        <f t="shared" si="1815"/>
        <v>1.1946524968928689</v>
      </c>
      <c r="L1608" s="1">
        <f t="shared" ref="L1608:O1608" si="1816">SUM(L1609:L1610)</f>
        <v>1.415816137200675</v>
      </c>
      <c r="M1608" s="1">
        <f t="shared" si="1816"/>
        <v>4.1821804261855169</v>
      </c>
      <c r="N1608" s="1">
        <f t="shared" si="1816"/>
        <v>0</v>
      </c>
      <c r="O1608" s="1">
        <f t="shared" si="1816"/>
        <v>0</v>
      </c>
      <c r="P1608" s="1">
        <f>SUM(P1609:P1610)</f>
        <v>0</v>
      </c>
      <c r="Q1608" s="1">
        <f>SUM(Q1609:Q1610)</f>
        <v>0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0.60763511291002315</v>
      </c>
      <c r="G1609" s="1">
        <f>[1]Transport!C$26/SUM([1]Transport!C$22,[1]Transport!C$26)*G1606*(G$34+G$582)/(G$34+G$582+G$38)</f>
        <v>0.55208645016991353</v>
      </c>
      <c r="H1609" s="1">
        <f>[1]Transport!D$26/SUM([1]Transport!D$22,[1]Transport!D$26)*H1606*(H$34+H$582)/(H$34+H$582+H$38)</f>
        <v>0.9193414244065562</v>
      </c>
      <c r="I1609" s="1">
        <f>[1]Transport!E$26/SUM([1]Transport!E$22,[1]Transport!E$26)*I1606*(I$34+I$582)/(I$34+I$582+I$38)</f>
        <v>0.77132631085660375</v>
      </c>
      <c r="J1609" s="1">
        <f>[1]Transport!F$26/SUM([1]Transport!F$22,[1]Transport!F$26)*J1606*(J$34+J$582)/(J$34+J$582+J$38)</f>
        <v>0.92178268591879597</v>
      </c>
      <c r="K1609" s="1">
        <f>[1]Transport!G$26/SUM([1]Transport!G$22,[1]Transport!G$26)*K1606*(K$34+K$582)/(K$34+K$582+K$38)</f>
        <v>1.1937559074046371</v>
      </c>
      <c r="L1609" s="1">
        <f>[1]Transport!H$26/SUM([1]Transport!H$22,[1]Transport!H$26)*L1606*(L$34+L$582)/(L$34+L$582+L$38)</f>
        <v>1.124371899652568</v>
      </c>
      <c r="M1609" s="1">
        <f>[1]Transport!I$26/SUM([1]Transport!I$22,[1]Transport!I$26)*M1606*(M$34+M$582)/(M$34+M$582+M$38)</f>
        <v>1.0148924503972727</v>
      </c>
      <c r="N1609" s="1">
        <f>[1]Transport!J$26/SUM([1]Transport!J$22,[1]Transport!J$26)*N1606*(N$34+N$582)/(N$34+N$582+N$38)</f>
        <v>0</v>
      </c>
      <c r="O1609" s="1">
        <f>[1]Transport!K$26/SUM([1]Transport!K$22,[1]Transport!K$26)*O1606*(O$34+O$582)/(O$34+O$582+O$38)</f>
        <v>0</v>
      </c>
      <c r="P1609" s="1">
        <f>[1]Transport!L$26/SUM([1]Transport!L$22,[1]Transport!L$26)*P1606*(P$34+P$582)/(P$34+P$582+P$38)</f>
        <v>0</v>
      </c>
      <c r="Q1609" s="1">
        <f>[1]Transport!M$26/SUM([1]Transport!M$22,[1]Transport!M$26)*Q1606*(Q$34+Q$582)/(Q$34+Q$582+Q$38)</f>
        <v>0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8.9658948823173026E-4</v>
      </c>
      <c r="L1610" s="1">
        <f>(L$38+L$718)/([1]Transport!H$22+[1]Transport!H$26)*L1606</f>
        <v>0.29144423754810694</v>
      </c>
      <c r="M1610" s="1">
        <f>(M$38+M$718)/([1]Transport!I$22+[1]Transport!I$26)*M1606</f>
        <v>3.1672879757882444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19.236938838674725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11.80420718059908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11.486882239884833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4.9463020712175911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5.2513243042657036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6.1482542961007445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4.8015501934396259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0.44140918942272722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7.7133714959015513E-4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7.6781982810147952E-4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6.9622228536177244E-4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3.2798393063872218E-4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0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0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0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0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3.0642452922861567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4.1996707554498025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11.216157938782615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12.11765381423692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10.822852152654511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4.9474416023222156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2.0019459287982668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0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0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0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0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1.4204008756850449E-2</v>
      </c>
      <c r="G1614" s="1">
        <f t="shared" ref="G1614:K1614" si="1817">G1619</f>
        <v>2.2308333653028732E-3</v>
      </c>
      <c r="H1614" s="1">
        <f t="shared" si="1817"/>
        <v>2.8382521782950409E-3</v>
      </c>
      <c r="I1614" s="1">
        <f t="shared" si="1817"/>
        <v>2.7698775265246169E-3</v>
      </c>
      <c r="J1614" s="1">
        <f t="shared" si="1817"/>
        <v>2.4764469927991339E-3</v>
      </c>
      <c r="K1614" s="1">
        <f t="shared" si="1817"/>
        <v>2.6115911057059678E-3</v>
      </c>
      <c r="L1614" s="1">
        <f t="shared" ref="L1614:O1614" si="1818">L1619</f>
        <v>2.4035751245285166E-3</v>
      </c>
      <c r="M1614" s="1">
        <f t="shared" si="1818"/>
        <v>1.0985662848877768E-3</v>
      </c>
      <c r="N1614" s="1">
        <f t="shared" si="1818"/>
        <v>0</v>
      </c>
      <c r="O1614" s="1">
        <f t="shared" si="1818"/>
        <v>0</v>
      </c>
      <c r="P1614" s="1">
        <f>P1619</f>
        <v>0</v>
      </c>
      <c r="Q1614" s="1">
        <f>Q1619</f>
        <v>0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1.3126274545473628E-2</v>
      </c>
      <c r="G1615" s="1">
        <f t="shared" ref="G1615:K1615" si="1819">IF(G1614-G1616&lt;0,0,G1614-G1616)</f>
        <v>1.9530273546215868E-3</v>
      </c>
      <c r="H1615" s="1">
        <f t="shared" si="1819"/>
        <v>2.8062836472573798E-3</v>
      </c>
      <c r="I1615" s="1">
        <f t="shared" si="1819"/>
        <v>2.742309780075274E-3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1.0777342113768211E-3</v>
      </c>
      <c r="G1616" s="1">
        <f t="shared" ref="G1616:K1616" si="1821">SUM(G1617:G1618)</f>
        <v>2.7780601068128649E-4</v>
      </c>
      <c r="H1616" s="1">
        <f t="shared" si="1821"/>
        <v>3.1968531037661228E-5</v>
      </c>
      <c r="I1616" s="1">
        <f t="shared" si="1821"/>
        <v>2.7567746449342823E-5</v>
      </c>
      <c r="J1616" s="1">
        <f t="shared" si="1821"/>
        <v>2.5687005335761699E-3</v>
      </c>
      <c r="K1616" s="1">
        <f t="shared" si="1821"/>
        <v>4.0493236092752462E-3</v>
      </c>
      <c r="L1616" s="1">
        <f t="shared" ref="L1616:O1616" si="1822">SUM(L1617:L1618)</f>
        <v>2.474834305244155E-3</v>
      </c>
      <c r="M1616" s="1">
        <f t="shared" si="1822"/>
        <v>1.5255846083744203E-3</v>
      </c>
      <c r="N1616" s="1">
        <f t="shared" si="1822"/>
        <v>0</v>
      </c>
      <c r="O1616" s="1">
        <f t="shared" si="1822"/>
        <v>0</v>
      </c>
      <c r="P1616" s="1">
        <f>SUM(P1617:P1618)</f>
        <v>0</v>
      </c>
      <c r="Q1616" s="1">
        <f>SUM(Q1617:Q1618)</f>
        <v>0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1.0777342113768211E-3</v>
      </c>
      <c r="G1617" s="1">
        <f>IF(SUM([1]Transport!C$24,[1]Transport!C$27)=0,0,[1]Transport!C$27/SUM([1]Transport!C$24,[1]Transport!C$27)*G1614*(G$47+G$614)/(G$47+G$614+G$49))</f>
        <v>2.7780601068128649E-4</v>
      </c>
      <c r="H1617" s="1">
        <f>IF(SUM([1]Transport!D$24,[1]Transport!D$27)=0,0,[1]Transport!D$27/SUM([1]Transport!D$24,[1]Transport!D$27)*H1614*(H$47+H$614)/(H$47+H$614+H$49))</f>
        <v>3.1968531037661228E-5</v>
      </c>
      <c r="I1617" s="1">
        <f>IF(SUM([1]Transport!E$24,[1]Transport!E$27)=0,0,[1]Transport!E$27/SUM([1]Transport!E$24,[1]Transport!E$27)*I1614*(I$47+I$614)/(I$47+I$614+I$49))</f>
        <v>2.7567746449342823E-5</v>
      </c>
      <c r="J1617" s="1">
        <f>IF(SUM([1]Transport!F$24,[1]Transport!F$27)=0,0,[1]Transport!F$27/SUM([1]Transport!F$24,[1]Transport!F$27)*J1614*(J$47+J$614)/(J$47+J$614+J$49))</f>
        <v>9.2253540777035997E-5</v>
      </c>
      <c r="K1617" s="1">
        <f>IF(SUM([1]Transport!G$24,[1]Transport!G$27)=0,0,[1]Transport!G$27/SUM([1]Transport!G$24,[1]Transport!G$27)*K1614*(K$47+K$614)/(K$47+K$614+K$49))</f>
        <v>1.4377325035692784E-3</v>
      </c>
      <c r="L1617" s="1">
        <f>IF(SUM([1]Transport!H$24,[1]Transport!H$27)=0,0,[1]Transport!H$27/SUM([1]Transport!H$24,[1]Transport!H$27)*L1614*(L$47+L$614)/(L$47+L$614+L$49))</f>
        <v>7.1259180715638271E-5</v>
      </c>
      <c r="M1617" s="1">
        <f>IF(SUM([1]Transport!I$24,[1]Transport!I$27)=0,0,[1]Transport!I$27/SUM([1]Transport!I$24,[1]Transport!I$27)*M1614*(M$47+M$614)/(M$47+M$614+M$49))</f>
        <v>4.2701832348664333E-4</v>
      </c>
      <c r="N1617" s="1">
        <f>IF(SUM([1]Transport!J$24,[1]Transport!J$27)=0,0,[1]Transport!J$27/SUM([1]Transport!J$24,[1]Transport!J$27)*N1614*(N$47+N$614)/(N$47+N$614+N$49))</f>
        <v>0</v>
      </c>
      <c r="O1617" s="1">
        <f>IF(SUM([1]Transport!K$24,[1]Transport!K$27)=0,0,[1]Transport!K$27/SUM([1]Transport!K$24,[1]Transport!K$27)*O1614*(O$47+O$614)/(O$47+O$614+O$49))</f>
        <v>0</v>
      </c>
      <c r="P1617" s="1">
        <f>IF(SUM([1]Transport!L$24,[1]Transport!L$27)=0,0,[1]Transport!L$27/SUM([1]Transport!L$24,[1]Transport!L$27)*P1614*(P$47+P$614)/(P$47+P$614+P$49))</f>
        <v>0</v>
      </c>
      <c r="Q1617" s="1">
        <f>IF(SUM([1]Transport!M$24,[1]Transport!M$27)=0,0,[1]Transport!M$27/SUM([1]Transport!M$24,[1]Transport!M$27)*Q1614*(Q$47+Q$614)/(Q$47+Q$614+Q$49))</f>
        <v>0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2.4764469927991339E-3</v>
      </c>
      <c r="K1618" s="1">
        <f>IF(([1]Transport!G$24+[1]Transport!G$27)=0,0,IF((K$49+K$716)/([1]Transport!G$24+[1]Transport!G$27)*K1614&gt;K1614,K1614,(K$49+K$716)/([1]Transport!G$24+[1]Transport!G$27)*K1614))</f>
        <v>2.6115911057059678E-3</v>
      </c>
      <c r="L1618" s="1">
        <f>IF(([1]Transport!H$24+[1]Transport!H$27)=0,0,IF((L$49+L$716)/([1]Transport!H$24+[1]Transport!H$27)*L1614&gt;L1614,L1614,(L$49+L$716)/([1]Transport!H$24+[1]Transport!H$27)*L1614))</f>
        <v>2.4035751245285166E-3</v>
      </c>
      <c r="M1618" s="1">
        <f>IF(([1]Transport!I$24+[1]Transport!I$27)=0,0,IF((M$49+M$716)/([1]Transport!I$24+[1]Transport!I$27)*M1614&gt;M1614,M1614,(M$49+M$716)/([1]Transport!I$24+[1]Transport!I$27)*M1614))</f>
        <v>1.0985662848877768E-3</v>
      </c>
      <c r="N1618" s="1">
        <f>IF(([1]Transport!J$24+[1]Transport!J$27)=0,0,IF((N$49+N$716)/([1]Transport!J$24+[1]Transport!J$27)*N1614&gt;N1614,N1614,(N$49+N$716)/([1]Transport!J$24+[1]Transport!J$27)*N1614))</f>
        <v>0</v>
      </c>
      <c r="O1618" s="1">
        <f>IF(([1]Transport!K$24+[1]Transport!K$27)=0,0,IF((O$49+O$716)/([1]Transport!K$24+[1]Transport!K$27)*O1614&gt;O1614,O1614,(O$49+O$716)/([1]Transport!K$24+[1]Transport!K$27)*O1614))</f>
        <v>0</v>
      </c>
      <c r="P1618" s="1">
        <f>IF(([1]Transport!L$24+[1]Transport!L$27)=0,0,IF((P$49+P$716)/([1]Transport!L$24+[1]Transport!L$27)*P1614&gt;P1614,P1614,(P$49+P$716)/([1]Transport!L$24+[1]Transport!L$27)*P1614))</f>
        <v>0</v>
      </c>
      <c r="Q1618" s="1">
        <f>IF(([1]Transport!M$24+[1]Transport!M$27)=0,0,IF((Q$49+Q$716)/([1]Transport!M$24+[1]Transport!M$27)*Q1614&gt;Q1614,Q1614,(Q$49+Q$716)/([1]Transport!M$24+[1]Transport!M$27)*Q1614))</f>
        <v>0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1.4204008756850449E-2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2.2308333653028732E-3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2.8382521782950409E-3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2.7698775265246169E-3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2.4764469927991339E-3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2.6115911057059678E-3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2.4035751245285166E-3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1.0985662848877768E-3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0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0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0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0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2.2034154054891593</v>
      </c>
      <c r="G1620" s="3">
        <f t="shared" ref="G1620" si="1823">SUM(G1621:G1629)</f>
        <v>2.2263459190954604</v>
      </c>
      <c r="H1620" s="3">
        <f t="shared" ref="H1620" si="1824">SUM(H1621:H1629)</f>
        <v>2.2607541330113943</v>
      </c>
      <c r="I1620" s="3">
        <f t="shared" ref="I1620" si="1825">SUM(I1621:I1629)</f>
        <v>2.3180962240352083</v>
      </c>
      <c r="J1620" s="3">
        <f t="shared" ref="J1620" si="1826">SUM(J1621:J1629)</f>
        <v>2.4189051048801202</v>
      </c>
      <c r="K1620" s="3">
        <f t="shared" ref="K1620" si="1827">SUM(K1621:K1629)</f>
        <v>2.5201073850631013</v>
      </c>
      <c r="L1620" s="3">
        <f t="shared" ref="L1620:O1620" si="1828">SUM(L1621:L1629)</f>
        <v>2.6223414855180494</v>
      </c>
      <c r="M1620" s="3">
        <f t="shared" si="1828"/>
        <v>2.7245761754213329</v>
      </c>
      <c r="N1620" s="3">
        <f t="shared" si="1828"/>
        <v>2.8129673425604063</v>
      </c>
      <c r="O1620" s="3">
        <f t="shared" si="1828"/>
        <v>2.9109947921175015</v>
      </c>
      <c r="P1620" s="3">
        <f>SUM(P1621:P1629)</f>
        <v>3.014665545830407</v>
      </c>
      <c r="Q1620" s="3">
        <f>SUM(Q1621:Q1629)</f>
        <v>3.132689489724374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1.624034016033333E-3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3.7305977355951794E-3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3.7895879511694922E-3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1.273472183793178E-3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0.43766657482732818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0.75050399492348641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1.8131917481825495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2.3971245096369969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2.812945538584315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2.9109742461674082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3.0146443527778977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3.1326605010808706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4.369476488852503E-4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1.5352206864488392E-4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1.5293037112002806E-4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2.6298451460933654E-5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2.6692670620826863E-5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2.6857761784580289E-5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2.5285812621656193E-5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2.3373453685201401E-5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2.1803976091367663E-5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2.0545950093129351E-5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2.1193052509177438E-5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2.8988643503424047E-5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1.5765375810307414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0.99150867249249042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1.0000483552758188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0.43062522516711399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0.62335065311402493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0.72981939581836708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0.5699608852207203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5.2396822320358458E-2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9.1560430875991419E-5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9.1142912452039411E-5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8.2644032466299143E-5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3.8932845417388615E-5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0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0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0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0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0.50090253198232815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0.68650695823619234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1.8334700308728553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1.9808347238115829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1.7691775721030547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0.80874270466415354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0.32725179904857304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0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0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0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0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1.4661896794746392E-3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2.3119899803423775E-4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2.954159563733194E-4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3.0437503962650017E-4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2.8555313971254039E-4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3.0781736232343834E-4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2.9910282625831143E-4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1.3756043666007846E-4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0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0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0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0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0.26872776416540906</v>
      </c>
      <c r="G1632" s="1">
        <f t="shared" ref="G1632:K1632" si="1832">IFERROR(G1622/G1596,"-")</f>
        <v>0.27086431255792076</v>
      </c>
      <c r="H1632" s="1">
        <f t="shared" si="1832"/>
        <v>0.27131470715513828</v>
      </c>
      <c r="I1632" s="1">
        <f t="shared" si="1832"/>
        <v>0.27436530715874846</v>
      </c>
      <c r="J1632" s="1">
        <f t="shared" si="1832"/>
        <v>0.30493863264536542</v>
      </c>
      <c r="K1632" s="1">
        <f t="shared" si="1832"/>
        <v>0.31134584398010973</v>
      </c>
      <c r="L1632" s="1">
        <f t="shared" ref="L1632:O1632" si="1833">IFERROR(L1622/L1596,"-")</f>
        <v>0.32701756595347958</v>
      </c>
      <c r="M1632" s="1">
        <f t="shared" si="1833"/>
        <v>0.33429383196880658</v>
      </c>
      <c r="N1632" s="1">
        <f t="shared" si="1833"/>
        <v>0.33941433665773929</v>
      </c>
      <c r="O1632" s="1">
        <f t="shared" si="1833"/>
        <v>0.33941433665773885</v>
      </c>
      <c r="P1632" s="1">
        <f>IFERROR(P1622/P1596,"-")</f>
        <v>0.3394143366577389</v>
      </c>
      <c r="Q1632" s="1">
        <f>IFERROR(Q1622/Q1596,"-")</f>
        <v>0.33941433665773874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0.17445873125089914</v>
      </c>
      <c r="G1633" s="1">
        <f t="shared" ref="G1633:K1633" si="1834">IFERROR(G1623/G1598,"-")</f>
        <v>0.1751159639400367</v>
      </c>
      <c r="H1633" s="1">
        <f t="shared" si="1834"/>
        <v>0.17531928946929831</v>
      </c>
      <c r="I1633" s="1">
        <f t="shared" si="1834"/>
        <v>0.17915902835738118</v>
      </c>
      <c r="J1633" s="1">
        <f t="shared" si="1834"/>
        <v>0.19430939308130701</v>
      </c>
      <c r="K1633" s="1">
        <f t="shared" si="1834"/>
        <v>0.19920130275310191</v>
      </c>
      <c r="L1633" s="1">
        <f t="shared" ref="L1633:O1633" si="1835">IFERROR(L1623/L1598,"-")</f>
        <v>0.20887669825721314</v>
      </c>
      <c r="M1633" s="1">
        <f t="shared" si="1835"/>
        <v>0.21489991182246379</v>
      </c>
      <c r="N1633" s="1">
        <f t="shared" si="1835"/>
        <v>0.218909811026232</v>
      </c>
      <c r="O1633" s="1">
        <f t="shared" si="1835"/>
        <v>0.21890981102623205</v>
      </c>
      <c r="P1633" s="1">
        <f>IFERROR(P1623/P1598,"-")</f>
        <v>0.21890981102623175</v>
      </c>
      <c r="Q1633" s="1">
        <f>IFERROR(Q1623/Q1598,"-")</f>
        <v>0.21890981102623203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8.1953661871669831E-2</v>
      </c>
      <c r="G1636" s="1">
        <f t="shared" ref="G1636:K1636" si="1840">IFERROR(G1626/G1611,"-")</f>
        <v>8.399621061566033E-2</v>
      </c>
      <c r="H1636" s="1">
        <f t="shared" si="1840"/>
        <v>8.7060033731645989E-2</v>
      </c>
      <c r="I1636" s="1">
        <f t="shared" si="1840"/>
        <v>8.7060033731646003E-2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0.11870351496053498</v>
      </c>
      <c r="G1637" s="1">
        <f t="shared" ref="G1637:K1637" si="1843">IFERROR(G1627/G1612,"-")</f>
        <v>0.1187035149605348</v>
      </c>
      <c r="H1637" s="1">
        <f t="shared" si="1843"/>
        <v>0.11870351496053499</v>
      </c>
      <c r="I1637" s="1">
        <f t="shared" si="1843"/>
        <v>0.11870351496053529</v>
      </c>
      <c r="J1637" s="1">
        <f t="shared" si="1843"/>
        <v>0.11870351496053502</v>
      </c>
      <c r="K1637" s="1">
        <f t="shared" si="1843"/>
        <v>0.11870351496053504</v>
      </c>
      <c r="L1637" s="1">
        <f t="shared" ref="L1637:O1637" si="1844">IFERROR(L1627/L1612,"-")</f>
        <v>0.11870351496053518</v>
      </c>
      <c r="M1637" s="1">
        <f t="shared" si="1844"/>
        <v>0.11870351496053495</v>
      </c>
      <c r="N1637" s="1" t="str">
        <f t="shared" si="1844"/>
        <v>-</v>
      </c>
      <c r="O1637" s="1" t="str">
        <f t="shared" si="1844"/>
        <v>-</v>
      </c>
      <c r="P1637" s="1" t="str">
        <f t="shared" si="1842"/>
        <v>-</v>
      </c>
      <c r="Q1637" s="1" t="str">
        <f t="shared" si="1842"/>
        <v>-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0.16346685209675799</v>
      </c>
      <c r="H1638" s="1">
        <f t="shared" si="1845"/>
        <v>0.1634668520967579</v>
      </c>
      <c r="I1638" s="1">
        <f t="shared" si="1845"/>
        <v>0.16346685209675796</v>
      </c>
      <c r="J1638" s="1">
        <f t="shared" si="1845"/>
        <v>0.16346685209675807</v>
      </c>
      <c r="K1638" s="1">
        <f t="shared" si="1845"/>
        <v>0.16346685209675807</v>
      </c>
      <c r="L1638" s="1">
        <f t="shared" ref="L1638:O1638" si="1846">IFERROR(L1628/L1613,"-")</f>
        <v>0.1634668520967581</v>
      </c>
      <c r="M1638" s="1">
        <f t="shared" si="1846"/>
        <v>0.16346685209675796</v>
      </c>
      <c r="N1638" s="1" t="str">
        <f t="shared" si="1846"/>
        <v>-</v>
      </c>
      <c r="O1638" s="1" t="str">
        <f t="shared" si="1846"/>
        <v>-</v>
      </c>
      <c r="P1638" s="1" t="str">
        <f t="shared" si="1842"/>
        <v>-</v>
      </c>
      <c r="Q1638" s="1" t="str">
        <f t="shared" si="1842"/>
        <v>-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0.10322365358775992</v>
      </c>
      <c r="G1639" s="1">
        <f t="shared" ref="G1639:K1639" si="1847">IFERROR(G1629/G1619,"-")</f>
        <v>0.10363795056599782</v>
      </c>
      <c r="H1639" s="1">
        <f t="shared" si="1847"/>
        <v>0.10408375923480413</v>
      </c>
      <c r="I1639" s="1">
        <f t="shared" si="1847"/>
        <v>0.10988754438121366</v>
      </c>
      <c r="J1639" s="1">
        <f t="shared" si="1847"/>
        <v>0.11530759210387095</v>
      </c>
      <c r="K1639" s="1">
        <f t="shared" si="1847"/>
        <v>0.11786583345719769</v>
      </c>
      <c r="L1639" s="1">
        <f t="shared" ref="L1639:O1639" si="1848">IFERROR(L1629/L1619,"-")</f>
        <v>0.12444080619988243</v>
      </c>
      <c r="M1639" s="1">
        <f t="shared" si="1848"/>
        <v>0.12521814892046396</v>
      </c>
      <c r="N1639" s="1" t="str">
        <f t="shared" si="1848"/>
        <v>-</v>
      </c>
      <c r="O1639" s="1" t="str">
        <f t="shared" si="1848"/>
        <v>-</v>
      </c>
      <c r="P1639" s="1" t="str">
        <f>IFERROR(P1629/P1619,"-")</f>
        <v>-</v>
      </c>
      <c r="Q1639" s="1" t="str">
        <f>IFERROR(Q1629/Q1619,"-")</f>
        <v>-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10.966836651344357</v>
      </c>
      <c r="G1640" s="1">
        <f t="shared" ref="G1640:K1640" si="1849">G1641+G1645+G1649+G1655</f>
        <v>10.359737019736023</v>
      </c>
      <c r="H1640" s="1">
        <f t="shared" si="1849"/>
        <v>11.550751111265686</v>
      </c>
      <c r="I1640" s="1">
        <f t="shared" si="1849"/>
        <v>12.708774152716193</v>
      </c>
      <c r="J1640" s="1">
        <f t="shared" si="1849"/>
        <v>13.678436891618691</v>
      </c>
      <c r="K1640" s="1">
        <f t="shared" si="1849"/>
        <v>15.32407847496494</v>
      </c>
      <c r="L1640" s="1">
        <f t="shared" ref="L1640:O1640" si="1850">L1641+L1645+L1649+L1655</f>
        <v>17.577881078160797</v>
      </c>
      <c r="M1640" s="1">
        <f t="shared" si="1850"/>
        <v>19.192145238918723</v>
      </c>
      <c r="N1640" s="1">
        <f t="shared" si="1850"/>
        <v>19.746676212724186</v>
      </c>
      <c r="O1640" s="1">
        <f t="shared" si="1850"/>
        <v>20.3156948643636</v>
      </c>
      <c r="P1640" s="1">
        <f>P1641+P1645+P1649+P1655</f>
        <v>20.822018631009477</v>
      </c>
      <c r="Q1640" s="1">
        <f>Q1641+Q1645+Q1649+Q1655</f>
        <v>21.327104379040005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9.2070288876159996</v>
      </c>
      <c r="G1641" s="1">
        <f t="shared" ref="G1641:K1641" si="1853">SUM(G1642:G1644)</f>
        <v>9.5634183398752501</v>
      </c>
      <c r="H1641" s="1">
        <f t="shared" si="1853"/>
        <v>9.9542305433697944</v>
      </c>
      <c r="I1641" s="1">
        <f t="shared" si="1853"/>
        <v>10.606197475834961</v>
      </c>
      <c r="J1641" s="1">
        <f t="shared" si="1853"/>
        <v>11.575799369860576</v>
      </c>
      <c r="K1641" s="1">
        <f t="shared" si="1853"/>
        <v>14.249392800202862</v>
      </c>
      <c r="L1641" s="1">
        <f t="shared" ref="L1641:O1641" si="1854">SUM(L1642:L1644)</f>
        <v>17.574521809298428</v>
      </c>
      <c r="M1641" s="1">
        <f t="shared" si="1854"/>
        <v>19.190326921365546</v>
      </c>
      <c r="N1641" s="1">
        <f t="shared" si="1854"/>
        <v>19.744969954459023</v>
      </c>
      <c r="O1641" s="1">
        <f t="shared" si="1854"/>
        <v>20.313933981131562</v>
      </c>
      <c r="P1641" s="1">
        <f>SUM(P1642:P1644)</f>
        <v>20.820345674382942</v>
      </c>
      <c r="Q1641" s="1">
        <f>SUM(Q1642:Q1644)</f>
        <v>21.324274567538808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9.7090133227943021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10.080313615859716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10.452290229615219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10.945807433597848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11.438133030921405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11.929285066509182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12.41895183839169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1.5023088745150541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1.657507725741594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1.7463215017111993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1.8943504433154323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1.9813960487694564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2.0281218129815231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2.1042212553048119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2.1803155485394647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2.2149018719935967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2.2671908689288189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2.2821189656149614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2.3114228188370474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5.1772827319527161E-6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7.5893542422206448E-6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3.7035343447796963E-5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0.384197944160519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2.5122576644270387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5.3899869381339007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6.5577211432108609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6.584260648867577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6.6086100812813395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6.608941642258797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6.5938999103100695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3.0308777318858706E-5</v>
      </c>
      <c r="K1645" s="1">
        <f t="shared" si="1856"/>
        <v>1.6209698849986342E-3</v>
      </c>
      <c r="L1645" s="1">
        <f t="shared" ref="L1645:O1645" si="1857">SUM(L1646:L1648)</f>
        <v>1.7980667621710204E-3</v>
      </c>
      <c r="M1645" s="1">
        <f t="shared" si="1857"/>
        <v>1.8183175531764797E-3</v>
      </c>
      <c r="N1645" s="1">
        <f t="shared" si="1857"/>
        <v>1.7062582651619824E-3</v>
      </c>
      <c r="O1645" s="1">
        <f t="shared" si="1857"/>
        <v>1.7608832320368528E-3</v>
      </c>
      <c r="P1645" s="1">
        <f>SUM(P1646:P1648)</f>
        <v>1.6729566265346518E-3</v>
      </c>
      <c r="Q1645" s="1">
        <f>SUM(Q1646:Q1648)</f>
        <v>2.8298115011968321E-3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4.2513476620373953E-4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4.9550162234737499E-4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3.7765575010835088E-4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3.6625856757241642E-4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3.4483365931166945E-4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2.9471725773466359E-4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6.399013298277902E-4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1.6264104905861727E-4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1.960673843676207E-4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3.0498588803540744E-4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3.1076470111835347E-4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4.0359396264264219E-4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3.8659833034395915E-4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1.1801068647461709E-3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3.0308777318858706E-5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1.0331940697362774E-3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1.1064977554560247E-3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1.1356759150327215E-3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1.0292349964712126E-3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1.0124556100825411E-3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9.9164103845602908E-4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1.0098033066228706E-3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0.79631867986077265</v>
      </c>
      <c r="H1649" s="1">
        <f t="shared" si="1859"/>
        <v>1.5965205678958911</v>
      </c>
      <c r="I1649" s="1">
        <f t="shared" si="1859"/>
        <v>2.1025766768812324</v>
      </c>
      <c r="J1649" s="1">
        <f t="shared" si="1859"/>
        <v>2.1026072129807969</v>
      </c>
      <c r="K1649" s="1">
        <f t="shared" si="1859"/>
        <v>1.0730647048770801</v>
      </c>
      <c r="L1649" s="1">
        <f t="shared" ref="L1649:O1649" si="1860">L1654</f>
        <v>1.5612021002001518E-3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1.6634746951411894</v>
      </c>
      <c r="G1650" s="1">
        <f t="shared" ref="G1650:K1650" si="1862">G1649-G1651</f>
        <v>0.75272782584667719</v>
      </c>
      <c r="H1650" s="1">
        <f t="shared" si="1862"/>
        <v>1.5091259521061724</v>
      </c>
      <c r="I1650" s="1">
        <f t="shared" si="1862"/>
        <v>1.9874222339497236</v>
      </c>
      <c r="J1650" s="1">
        <f t="shared" si="1862"/>
        <v>1.9818221456955232</v>
      </c>
      <c r="K1650" s="1">
        <f t="shared" si="1862"/>
        <v>0.99157450706889483</v>
      </c>
      <c r="L1650" s="1">
        <f t="shared" ref="L1650:O1650" si="1863">L1649-L1651</f>
        <v>6.0385747172681783E-4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9.6333068587168599E-2</v>
      </c>
      <c r="G1651" s="1">
        <f t="shared" ref="G1651:K1651" si="1864">SUM(G1652:G1653)</f>
        <v>4.3590854014095515E-2</v>
      </c>
      <c r="H1651" s="1">
        <f t="shared" si="1864"/>
        <v>8.7394615789718827E-2</v>
      </c>
      <c r="I1651" s="1">
        <f t="shared" si="1864"/>
        <v>0.11515444293150877</v>
      </c>
      <c r="J1651" s="1">
        <f t="shared" si="1864"/>
        <v>0.1207850672852737</v>
      </c>
      <c r="K1651" s="1">
        <f t="shared" si="1864"/>
        <v>8.1490197808185186E-2</v>
      </c>
      <c r="L1651" s="1">
        <f t="shared" ref="L1651:O1651" si="1865">SUM(L1652:L1653)</f>
        <v>9.5734462847333398E-4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9.6333068587168599E-2</v>
      </c>
      <c r="G1652" s="1">
        <f>[1]Transport!C$25/SUM([1]Transport!C$21,[1]Transport!C$25)*G1649*(G$35+G$600)/(G$35+G$600+G$39)</f>
        <v>4.3590854014095515E-2</v>
      </c>
      <c r="H1652" s="1">
        <f>[1]Transport!D$25/SUM([1]Transport!D$21,[1]Transport!D$25)*H1649*(H$35+H$600)/(H$35+H$600+H$39)</f>
        <v>8.7394615789718827E-2</v>
      </c>
      <c r="I1652" s="1">
        <f>[1]Transport!E$25/SUM([1]Transport!E$21,[1]Transport!E$25)*I1649*(I$35+I$600)/(I$35+I$600+I$39)</f>
        <v>0.11515444293150877</v>
      </c>
      <c r="J1652" s="1">
        <f>[1]Transport!F$25/SUM([1]Transport!F$21,[1]Transport!F$25)*J1649*(J$35+J$600)/(J$35+J$600+J$39)</f>
        <v>0.1207850672852737</v>
      </c>
      <c r="K1652" s="1">
        <f>[1]Transport!G$25/SUM([1]Transport!G$21,[1]Transport!G$25)*K1649*(K$35+K$600)/(K$35+K$600+K$39)</f>
        <v>5.8783111676165838E-2</v>
      </c>
      <c r="L1652" s="1">
        <f>[1]Transport!H$25/SUM([1]Transport!H$21,[1]Transport!H$25)*L1649*(L$35+L$600)/(L$35+L$600+L$39)</f>
        <v>9.0534923616255138E-4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2.2707086132019345E-2</v>
      </c>
      <c r="L1653" s="1">
        <f>(L$39+L$719)/([1]Transport!H$21+[1]Transport!H$25)*L1649</f>
        <v>5.1995392310782601E-5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0.79631867986077265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1.5965205678958911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2.1025766768812324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2.1026072129807969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1.0730647048770801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1.5612021002001518E-3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0.39609052325499761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3.309700491827509E-4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3.5528833072141769E-4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3.706333824018291E-4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3.5998655816055002E-4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3.5868027434918839E-4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3.3731613168754525E-4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8.4173209113723972E-5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0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1.1221898972557151E-4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1.1236823203540312E-4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5.2800264110470217E-4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17.380405651695032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15.762743888273688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14.41480451931997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13.875474512961164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10.623548929704114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4.8670292591638926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2.0429203568554284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2.042918643522861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2.0429229802899447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2.0429190920280975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2.0429204092926163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30.629079955967487</v>
      </c>
      <c r="G1663" s="1">
        <f>IF([1]Transport!C$23+[1]Transport_Aviation_Intl!C$11&lt;0,0,[1]Transport!C$23+[1]Transport_Aviation_Intl!C$11)</f>
        <v>59.879983215757882</v>
      </c>
      <c r="H1663" s="1">
        <f>IF([1]Transport!D$23+[1]Transport_Aviation_Intl!D$11&lt;0,0,[1]Transport!D$23+[1]Transport_Aviation_Intl!D$11)</f>
        <v>85.343810684837095</v>
      </c>
      <c r="I1663" s="1">
        <f>IF([1]Transport!E$23+[1]Transport_Aviation_Intl!E$11&lt;0,0,[1]Transport!E$23+[1]Transport_Aviation_Intl!E$11)</f>
        <v>85.556110258021079</v>
      </c>
      <c r="J1663" s="1">
        <f>IF([1]Transport!F$23+[1]Transport_Aviation_Intl!F$11&lt;0,0,[1]Transport!F$23+[1]Transport_Aviation_Intl!F$11)</f>
        <v>76.380966416911974</v>
      </c>
      <c r="K1663" s="1">
        <f>IF([1]Transport!G$23+[1]Transport_Aviation_Intl!G$11&lt;0,0,[1]Transport!G$23+[1]Transport_Aviation_Intl!G$11)</f>
        <v>54.630045590364318</v>
      </c>
      <c r="L1663" s="1">
        <f>IF([1]Transport!H$23+[1]Transport_Aviation_Intl!H$11&lt;0,0,[1]Transport!H$23+[1]Transport_Aviation_Intl!H$11)</f>
        <v>28.152556060556819</v>
      </c>
      <c r="M1663" s="1">
        <f>IF([1]Transport!I$23+[1]Transport_Aviation_Intl!I$11&lt;0,0,[1]Transport!I$23+[1]Transport_Aviation_Intl!I$11)</f>
        <v>0</v>
      </c>
      <c r="N1663" s="1">
        <f>IF([1]Transport!J$23+[1]Transport_Aviation_Intl!J$11&lt;0,0,[1]Transport!J$23+[1]Transport_Aviation_Intl!J$11)</f>
        <v>2.7715764975999591E-4</v>
      </c>
      <c r="O1663" s="1">
        <f>IF([1]Transport!K$23+[1]Transport_Aviation_Intl!K$11&lt;0,0,[1]Transport!K$23+[1]Transport_Aviation_Intl!K$11)</f>
        <v>4.5504221980996462E-4</v>
      </c>
      <c r="P1663" s="1">
        <f>IF([1]Transport!L$23+[1]Transport_Aviation_Intl!L$11&lt;0,0,[1]Transport!L$23+[1]Transport_Aviation_Intl!L$11)</f>
        <v>3.3492073357987984E-4</v>
      </c>
      <c r="Q1663" s="1">
        <f>IF([1]Transport!M$23+[1]Transport_Aviation_Intl!M$11&lt;0,0,[1]Transport!M$23+[1]Transport_Aviation_Intl!M$11)</f>
        <v>6.9341071733997062E-4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9.2006785450330004E-4</v>
      </c>
      <c r="G1664" s="1">
        <f t="shared" si="1871"/>
        <v>1.6800691702015701E-5</v>
      </c>
      <c r="H1664" s="1">
        <f t="shared" si="1871"/>
        <v>1.1495076226022099E-3</v>
      </c>
      <c r="I1664" s="1">
        <f t="shared" si="1871"/>
        <v>5.326369918249565</v>
      </c>
      <c r="J1664" s="1">
        <f t="shared" si="1871"/>
        <v>5.326369918249565</v>
      </c>
      <c r="K1664" s="1">
        <f t="shared" si="1871"/>
        <v>18.513516102817363</v>
      </c>
      <c r="L1664" s="1">
        <f t="shared" ref="L1664:O1664" si="1872">L36</f>
        <v>38.847434881775634</v>
      </c>
      <c r="M1664" s="1">
        <f t="shared" si="1872"/>
        <v>68.667049367734592</v>
      </c>
      <c r="N1664" s="1">
        <f t="shared" si="1872"/>
        <v>95.362620859471889</v>
      </c>
      <c r="O1664" s="1">
        <f t="shared" si="1872"/>
        <v>95.543967258761739</v>
      </c>
      <c r="P1664" s="1">
        <f>P36</f>
        <v>96.256530081973338</v>
      </c>
      <c r="Q1664" s="1">
        <f>Q36</f>
        <v>97.823716257701477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13.187146184567798</v>
      </c>
      <c r="K1665" s="1">
        <f t="shared" si="1873"/>
        <v>20.333918778958271</v>
      </c>
      <c r="L1665" s="1">
        <f t="shared" ref="L1665:O1665" si="1874">L40</f>
        <v>29.819614485958958</v>
      </c>
      <c r="M1665" s="1">
        <f t="shared" si="1874"/>
        <v>26.876917891027148</v>
      </c>
      <c r="N1665" s="1">
        <f t="shared" si="1874"/>
        <v>0</v>
      </c>
      <c r="O1665" s="1">
        <f t="shared" si="1874"/>
        <v>0.71256282321159858</v>
      </c>
      <c r="P1665" s="1">
        <f>P40</f>
        <v>1.5671861757281391</v>
      </c>
      <c r="Q1665" s="1">
        <f>Q40</f>
        <v>1.5793218351129212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0.24501784769764304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0.25420396383588889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0.26339356332541863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0.27583000089687787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0.28823641045369885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0.3006132467207841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0.31295265493227392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2.5094615843391961E-2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2.7687062454694173E-2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2.9170610630017121E-2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3.1643290839978105E-2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3.3097303438039405E-2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3.3877812108913941E-2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3.5148979645360678E-2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3.6420061171264867E-2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3.6997792232593286E-2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3.7871229322119448E-2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3.8120588730139092E-2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3.8610081238513366E-2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1.27743823929703E-5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1.8725906662870501E-5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9.1380684376629799E-5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0.53301291527715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4.67840598102116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11.338453241149001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14.130829318096501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14.130913354508399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14.1310432340868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14.130988005520599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14.1309922854525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7.6277185767580618E-6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9.231681109385965E-6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7.2963383148544892E-6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7.0761438663535189E-6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6.6622129809101424E-6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5.6939602244671884E-6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1.2362943207429804E-5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1.1867710786510453E-6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1.2970811167373131E-6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1.8098167050402164E-6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1.8441087587486355E-6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2.3949668633823182E-6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2.2941130847205762E-6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7.0028719404299181E-6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5.4358133234909701E-5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1.85301110333138E-3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1.98447967011136E-3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2.03681006500434E-3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1.8459105914973E-3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1.81581712677848E-3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1.7784866450570201E-3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1.81106027818233E-3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0.72179302150147695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1.44710583053546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1.9058012965487401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1.90582897484404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0.97263901398776498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1.41509273809191E-3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1.6053841566080378E-3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1.3414460636507241E-6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1.4400098555265913E-6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1.5022044837838416E-6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1.4590521184743184E-6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1.4537576536697578E-6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1.3671672049342924E-6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3.4116023582577086E-7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0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4.5483185685816546E-7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4.5543674696694752E-7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2.1400337168152507E-6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17.176529672340202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15.577843437044599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14.245715693231601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13.712712146418401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10.4989323651847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4.8099379359435899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2.0189564519360199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2.01895475870122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2.01895904459708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2.0189552019453898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2.0189565037581101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2.5236122307341288E-2</v>
      </c>
      <c r="L1678" s="7">
        <f t="shared" ref="L1678:O1678" si="1879">IFERROR(L1667/L1642,"-")</f>
        <v>2.5217862610538305E-2</v>
      </c>
      <c r="M1678" s="7">
        <f t="shared" si="1879"/>
        <v>2.5199602913735297E-2</v>
      </c>
      <c r="N1678" s="7">
        <f t="shared" si="1879"/>
        <v>2.5199602913735304E-2</v>
      </c>
      <c r="O1678" s="7">
        <f t="shared" si="1879"/>
        <v>2.5199602913735287E-2</v>
      </c>
      <c r="P1678" s="7">
        <f t="shared" ref="P1678:Q1680" si="1880">IFERROR(P1667/P1642,"-")</f>
        <v>2.5199602913735325E-2</v>
      </c>
      <c r="Q1678" s="7">
        <f t="shared" si="1880"/>
        <v>2.5199602913735325E-2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1.6704032219401296E-2</v>
      </c>
      <c r="G1679" s="7">
        <f t="shared" si="1878"/>
        <v>1.6704032219401307E-2</v>
      </c>
      <c r="H1679" s="7">
        <f t="shared" si="1878"/>
        <v>1.6704032219401293E-2</v>
      </c>
      <c r="I1679" s="7">
        <f t="shared" si="1878"/>
        <v>1.6704032219401293E-2</v>
      </c>
      <c r="J1679" s="7">
        <f t="shared" si="1878"/>
        <v>1.6704032219401286E-2</v>
      </c>
      <c r="K1679" s="7">
        <f t="shared" si="1878"/>
        <v>1.67040322194013E-2</v>
      </c>
      <c r="L1679" s="7">
        <f t="shared" ref="L1679:O1679" si="1881">IFERROR(L1668/L1643,"-")</f>
        <v>1.6704032219401324E-2</v>
      </c>
      <c r="M1679" s="7">
        <f t="shared" si="1881"/>
        <v>1.6704032219401314E-2</v>
      </c>
      <c r="N1679" s="7">
        <f t="shared" si="1881"/>
        <v>1.6704032219401296E-2</v>
      </c>
      <c r="O1679" s="7">
        <f t="shared" si="1881"/>
        <v>1.6704032219401314E-2</v>
      </c>
      <c r="P1679" s="7">
        <f t="shared" si="1880"/>
        <v>1.6704032219401303E-2</v>
      </c>
      <c r="Q1679" s="7">
        <f t="shared" si="1880"/>
        <v>1.6704032219401279E-2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2.4673913043478284</v>
      </c>
      <c r="H1680">
        <f t="shared" si="1878"/>
        <v>2.4673913043478257</v>
      </c>
      <c r="I1680">
        <f t="shared" si="1878"/>
        <v>2.467391304347835</v>
      </c>
      <c r="J1680">
        <f t="shared" si="1878"/>
        <v>1.387339321770175</v>
      </c>
      <c r="K1680">
        <f t="shared" si="1878"/>
        <v>1.8622317476691415</v>
      </c>
      <c r="L1680">
        <f t="shared" ref="L1680:O1680" si="1882">IFERROR(L1669/L1644,"-")</f>
        <v>2.1036142334464643</v>
      </c>
      <c r="M1680">
        <f t="shared" si="1882"/>
        <v>2.1548383972877527</v>
      </c>
      <c r="N1680">
        <f t="shared" si="1882"/>
        <v>2.146165546611337</v>
      </c>
      <c r="O1680">
        <f t="shared" si="1882"/>
        <v>2.138277649957363</v>
      </c>
      <c r="P1680">
        <f t="shared" si="1880"/>
        <v>2.1381620190386377</v>
      </c>
      <c r="Q1680">
        <f t="shared" si="1880"/>
        <v>2.1430401549404179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1.7941883805152249E-2</v>
      </c>
      <c r="L1681">
        <f t="shared" ref="L1681:O1681" si="1884">IFERROR(L1670/L1646,"-")</f>
        <v>1.8630980592257332E-2</v>
      </c>
      <c r="M1681">
        <f t="shared" si="1884"/>
        <v>1.9320077379362401E-2</v>
      </c>
      <c r="N1681">
        <f t="shared" si="1884"/>
        <v>1.9320077379362404E-2</v>
      </c>
      <c r="O1681">
        <f t="shared" si="1884"/>
        <v>1.932007737936239E-2</v>
      </c>
      <c r="P1681">
        <f t="shared" ref="P1681:Q1683" si="1885">IFERROR(P1670/P1646,"-")</f>
        <v>1.9320077379362387E-2</v>
      </c>
      <c r="Q1681">
        <f t="shared" si="1885"/>
        <v>1.9320077379362394E-2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>
        <f t="shared" si="1883"/>
        <v>7.2968729943651712E-3</v>
      </c>
      <c r="L1682">
        <f t="shared" ref="L1682:O1682" si="1886">IFERROR(L1671/L1647,"-")</f>
        <v>6.6154864100462689E-3</v>
      </c>
      <c r="M1682">
        <f t="shared" si="1886"/>
        <v>5.9340998257273632E-3</v>
      </c>
      <c r="N1682">
        <f t="shared" si="1886"/>
        <v>5.9340998257273571E-3</v>
      </c>
      <c r="O1682">
        <f t="shared" si="1886"/>
        <v>5.9340998257273615E-3</v>
      </c>
      <c r="P1682">
        <f t="shared" si="1885"/>
        <v>5.9340998257273597E-3</v>
      </c>
      <c r="Q1682">
        <f t="shared" si="1885"/>
        <v>5.9340998257273632E-3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1.7934782608695674</v>
      </c>
      <c r="K1683">
        <f t="shared" si="1883"/>
        <v>1.7934782608695778</v>
      </c>
      <c r="L1683">
        <f t="shared" ref="L1683:O1683" si="1887">IFERROR(L1672/L1648,"-")</f>
        <v>1.7934782608695754</v>
      </c>
      <c r="M1683">
        <f t="shared" si="1887"/>
        <v>1.7934782608695674</v>
      </c>
      <c r="N1683">
        <f t="shared" si="1887"/>
        <v>1.7934782608695814</v>
      </c>
      <c r="O1683">
        <f t="shared" si="1887"/>
        <v>1.7934782608695747</v>
      </c>
      <c r="P1683">
        <f t="shared" si="1885"/>
        <v>1.7934782608695767</v>
      </c>
      <c r="Q1683">
        <f t="shared" si="1885"/>
        <v>1.7934782608695727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0.90641226905247829</v>
      </c>
      <c r="H1684" s="4">
        <f t="shared" si="1888"/>
        <v>0.90641226905247463</v>
      </c>
      <c r="I1684" s="4">
        <f t="shared" si="1888"/>
        <v>0.90641226905247962</v>
      </c>
      <c r="J1684" s="4">
        <f t="shared" si="1888"/>
        <v>0.90641226905248229</v>
      </c>
      <c r="K1684" s="4">
        <f t="shared" si="1888"/>
        <v>0.90641226905248096</v>
      </c>
      <c r="L1684" s="4">
        <f t="shared" ref="L1684:O1684" si="1889">IFERROR(L1673/L1654,"-")</f>
        <v>0.90641226905247563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4.0530738867855052E-3</v>
      </c>
      <c r="G1686" s="1">
        <f t="shared" si="1890"/>
        <v>4.0530738867855113E-3</v>
      </c>
      <c r="H1686">
        <f t="shared" si="1890"/>
        <v>4.0530738867855078E-3</v>
      </c>
      <c r="I1686">
        <f t="shared" si="1890"/>
        <v>4.0530738867855095E-3</v>
      </c>
      <c r="J1686">
        <f t="shared" si="1890"/>
        <v>4.0530738867855095E-3</v>
      </c>
      <c r="K1686">
        <f t="shared" si="1890"/>
        <v>4.0530738867855095E-3</v>
      </c>
      <c r="L1686">
        <f t="shared" ref="L1686:O1686" si="1893">IFERROR(L1675/L1661,"-")</f>
        <v>4.0530738867855113E-3</v>
      </c>
      <c r="M1686">
        <f t="shared" si="1893"/>
        <v>4.0530738867855113E-3</v>
      </c>
      <c r="N1686" t="str">
        <f t="shared" si="1893"/>
        <v>-</v>
      </c>
      <c r="O1686">
        <f t="shared" si="1893"/>
        <v>4.0530738867855113E-3</v>
      </c>
      <c r="P1686">
        <f t="shared" si="1892"/>
        <v>4.0530738867855113E-3</v>
      </c>
      <c r="Q1686">
        <f t="shared" si="1892"/>
        <v>4.0530738867855113E-3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0.98826978015125055</v>
      </c>
      <c r="H1687" s="4">
        <f t="shared" si="1890"/>
        <v>0.98826978015124378</v>
      </c>
      <c r="I1687" s="4">
        <f t="shared" si="1890"/>
        <v>0.98826978015125055</v>
      </c>
      <c r="J1687" s="4">
        <f t="shared" si="1890"/>
        <v>0.98826978015124989</v>
      </c>
      <c r="K1687" s="4">
        <f t="shared" si="1890"/>
        <v>0.988269780151247</v>
      </c>
      <c r="L1687" s="4">
        <f t="shared" ref="L1687:O1687" si="1894">IFERROR(L1676/L1662,"-")</f>
        <v>0.98826978015124767</v>
      </c>
      <c r="M1687" s="4">
        <f t="shared" si="1894"/>
        <v>0.98826978015124634</v>
      </c>
      <c r="N1687" s="4">
        <f t="shared" si="1894"/>
        <v>0.98826978015124622</v>
      </c>
      <c r="O1687" s="4">
        <f t="shared" si="1894"/>
        <v>0.98826978015125</v>
      </c>
      <c r="P1687" s="4">
        <f t="shared" si="1892"/>
        <v>0.98826978015124545</v>
      </c>
      <c r="Q1687" s="4">
        <f t="shared" si="1892"/>
        <v>0.98826978015124733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34.61253392325105</v>
      </c>
      <c r="G1688" s="3">
        <f t="shared" ref="G1688:K1688" si="1895">SUM(G1689:G1691,G1694:G1696,-G1701)</f>
        <v>32.350791490282511</v>
      </c>
      <c r="H1688" s="3">
        <f t="shared" si="1895"/>
        <v>30.879699873105494</v>
      </c>
      <c r="I1688" s="3">
        <f t="shared" si="1895"/>
        <v>24.685774511541034</v>
      </c>
      <c r="J1688" s="3">
        <f t="shared" si="1895"/>
        <v>17.968352056951112</v>
      </c>
      <c r="K1688" s="3">
        <f t="shared" si="1895"/>
        <v>13.123048844707675</v>
      </c>
      <c r="L1688" s="3">
        <f t="shared" ref="L1688:O1688" si="1896">SUM(L1689:L1691,L1694:L1696,-L1701)</f>
        <v>6.5659149508446752</v>
      </c>
      <c r="M1688" s="3">
        <f>SUM(M1689:M1691,M1694:M1696,-M1701)</f>
        <v>-1.1382902261533323E-2</v>
      </c>
      <c r="N1688" s="3">
        <f t="shared" si="1896"/>
        <v>-1.4073985795701902</v>
      </c>
      <c r="O1688" s="3">
        <f t="shared" si="1896"/>
        <v>-2.8034275296328688</v>
      </c>
      <c r="P1688" s="3">
        <f>SUM(P1689:P1691,P1694:P1696,-P1701)</f>
        <v>-3.6367070655638614</v>
      </c>
      <c r="Q1688" s="3">
        <f>SUM(Q1689:Q1691,Q1694:Q1696,-Q1701)</f>
        <v>-4.4700008796663013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2.6037384184142667</v>
      </c>
      <c r="G1689" s="1">
        <f>[1]Summary!C53+[1]Summary!C59</f>
        <v>2.3557371030600271</v>
      </c>
      <c r="H1689" s="1">
        <f>[1]Summary!D53+[1]Summary!D59</f>
        <v>2.3575232274850535</v>
      </c>
      <c r="I1689" s="1">
        <f>[1]Summary!E53+[1]Summary!E59</f>
        <v>2.2434442434992437</v>
      </c>
      <c r="J1689" s="1">
        <f>[1]Summary!F53+[1]Summary!F59</f>
        <v>2.2406442854831132</v>
      </c>
      <c r="K1689" s="1">
        <f>[1]Summary!G53+[1]Summary!G59</f>
        <v>1.2508940289998991</v>
      </c>
      <c r="L1689" s="1">
        <f>[1]Summary!H53+[1]Summary!H59</f>
        <v>9.1931817226533319E-2</v>
      </c>
      <c r="M1689" s="1">
        <f>[1]Summary!I53+[1]Summary!I59</f>
        <v>-9.2959166707193397E-2</v>
      </c>
      <c r="N1689" s="1">
        <f>[1]Summary!J53+[1]Summary!J59</f>
        <v>-0.10981978075343557</v>
      </c>
      <c r="O1689" s="1">
        <f>[1]Summary!K53+[1]Summary!K59</f>
        <v>-0.1116042086028437</v>
      </c>
      <c r="P1689" s="1">
        <f>[1]Summary!L53+[1]Summary!L59</f>
        <v>-0.11156233301615304</v>
      </c>
      <c r="Q1689" s="1">
        <f>[1]Summary!M53+[1]Summary!M59</f>
        <v>-0.12000314093220776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-4.8114821914988029E-5</v>
      </c>
      <c r="L1690" s="1">
        <f>[1]Summary!H54+[1]Summary!H61+[1]Summary!H62</f>
        <v>-7.4811736244106234E-5</v>
      </c>
      <c r="M1690" s="1">
        <f>[1]Summary!I54+[1]Summary!I61+[1]Summary!I62</f>
        <v>-1.4602732920609016</v>
      </c>
      <c r="N1690" s="1">
        <f>[1]Summary!J54+[1]Summary!J61+[1]Summary!J62</f>
        <v>-1.5492652972660688</v>
      </c>
      <c r="O1690" s="1">
        <f>[1]Summary!K54+[1]Summary!K61+[1]Summary!K62</f>
        <v>-1.5549496340380773</v>
      </c>
      <c r="P1690" s="1">
        <f>[1]Summary!L54+[1]Summary!L61+[1]Summary!L62</f>
        <v>-1.6438862348045382</v>
      </c>
      <c r="Q1690" s="1">
        <f>[1]Summary!M54+[1]Summary!M61+[1]Summary!M62</f>
        <v>-1.6566584805958948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6.4919246078610868</v>
      </c>
      <c r="G1691" s="1">
        <f>[1]Summary!C55+[1]Summary!C60</f>
        <v>6.1364465524611633</v>
      </c>
      <c r="H1691" s="1">
        <f>[1]Summary!D55+[1]Summary!D60</f>
        <v>5.598608364277081</v>
      </c>
      <c r="I1691" s="1">
        <f>[1]Summary!E55+[1]Summary!E60</f>
        <v>4.8921006796653206</v>
      </c>
      <c r="J1691" s="1">
        <f>[1]Summary!F55+[1]Summary!F60</f>
        <v>4.0294061893707864</v>
      </c>
      <c r="K1691" s="1">
        <f>[1]Summary!G55+[1]Summary!G60</f>
        <v>3.105622759773722</v>
      </c>
      <c r="L1691" s="1">
        <f>[1]Summary!H55+[1]Summary!H60</f>
        <v>0.78305712111988246</v>
      </c>
      <c r="M1691" s="1">
        <f>[1]Summary!I55+[1]Summary!I60</f>
        <v>0.1761099036439786</v>
      </c>
      <c r="N1691" s="1">
        <f>[1]Summary!J55+[1]Summary!J60</f>
        <v>7.6637306317047127E-2</v>
      </c>
      <c r="O1691" s="1">
        <f>[1]Summary!K55+[1]Summary!K60</f>
        <v>6.8268854566641668E-2</v>
      </c>
      <c r="P1691" s="1">
        <f>[1]Summary!L55+[1]Summary!L60</f>
        <v>5.9168873648114406E-2</v>
      </c>
      <c r="Q1691" s="1">
        <f>[1]Summary!M55+[1]Summary!M60</f>
        <v>5.2548312230967564E-2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4.4025778073764474</v>
      </c>
      <c r="G1692" s="1">
        <f t="shared" ref="G1692:K1692" si="1901">G1691-G1693</f>
        <v>4.0254333825870834</v>
      </c>
      <c r="H1692" s="1">
        <f t="shared" si="1901"/>
        <v>3.496338893215821</v>
      </c>
      <c r="I1692" s="1">
        <f t="shared" si="1901"/>
        <v>2.7984431353609307</v>
      </c>
      <c r="J1692" s="1">
        <f t="shared" si="1901"/>
        <v>1.9438706195311064</v>
      </c>
      <c r="K1692" s="1">
        <f t="shared" si="1901"/>
        <v>1.0282776513660981</v>
      </c>
      <c r="L1692" s="1">
        <f t="shared" ref="L1692:O1692" si="1902">L1691-L1693</f>
        <v>-0.25223112707137751</v>
      </c>
      <c r="M1692" s="1">
        <f t="shared" si="1902"/>
        <v>-0.85575566595761154</v>
      </c>
      <c r="N1692" s="1">
        <f t="shared" si="1902"/>
        <v>-0.95522359839981252</v>
      </c>
      <c r="O1692" s="1">
        <f t="shared" si="1902"/>
        <v>-0.96358605740442838</v>
      </c>
      <c r="P1692" s="1">
        <f>P1691-P1693</f>
        <v>-0.97268515283327561</v>
      </c>
      <c r="Q1692" s="1">
        <f>Q1691-Q1693</f>
        <v>-0.9793040960192021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2.0936575443043899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2.08553556983968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2.077345108407624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1.03528824819126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1.0318655696015901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1.0318609047168597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1.03185491197107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1.03185402648139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1.0318524082501697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3.7900010486687199</v>
      </c>
      <c r="G1694" s="1">
        <f>[1]Summary!C56</f>
        <v>3.41561693741005</v>
      </c>
      <c r="H1694" s="1">
        <f>[1]Summary!D56</f>
        <v>3.5194279373220203</v>
      </c>
      <c r="I1694" s="1">
        <f>[1]Summary!E56</f>
        <v>3.0642696122639701</v>
      </c>
      <c r="J1694" s="1">
        <f>[1]Summary!F56</f>
        <v>2.72302225797061</v>
      </c>
      <c r="K1694" s="1">
        <f>[1]Summary!G56</f>
        <v>2.3711811581090001</v>
      </c>
      <c r="L1694" s="1">
        <f>[1]Summary!H56</f>
        <v>1.70984364262269</v>
      </c>
      <c r="M1694" s="1">
        <f>[1]Summary!I56</f>
        <v>0.38693698649681618</v>
      </c>
      <c r="N1694" s="1">
        <f>[1]Summary!J56</f>
        <v>0.1870075279027883</v>
      </c>
      <c r="O1694" s="1">
        <f>[1]Summary!K56</f>
        <v>9.2227168130660508E-2</v>
      </c>
      <c r="P1694" s="1">
        <f>[1]Summary!L56</f>
        <v>5.6851931203175811E-2</v>
      </c>
      <c r="Q1694" s="1">
        <f>[1]Summary!M56</f>
        <v>3.631780474348794E-2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7.1751365956895805</v>
      </c>
      <c r="G1695" s="1">
        <f>[1]Summary!C57</f>
        <v>6.5876020104237529</v>
      </c>
      <c r="H1695" s="1">
        <f>[1]Summary!D57</f>
        <v>6.503035389771374</v>
      </c>
      <c r="I1695" s="1">
        <f>[1]Summary!E57</f>
        <v>6.0949845166923469</v>
      </c>
      <c r="J1695" s="1">
        <f>[1]Summary!F57</f>
        <v>4.5097363174774427</v>
      </c>
      <c r="K1695" s="1">
        <f>[1]Summary!G57</f>
        <v>3.712300556868886</v>
      </c>
      <c r="L1695" s="1">
        <f>[1]Summary!H57</f>
        <v>2.8378759802066269</v>
      </c>
      <c r="M1695" s="1">
        <f>[1]Summary!I57</f>
        <v>1.1167486179682842</v>
      </c>
      <c r="N1695" s="1">
        <f>[1]Summary!J57</f>
        <v>0.32110210382448473</v>
      </c>
      <c r="O1695" s="1">
        <f>[1]Summary!K57</f>
        <v>0.21061558650064777</v>
      </c>
      <c r="P1695" s="1">
        <f>[1]Summary!L57</f>
        <v>0.21042912689721099</v>
      </c>
      <c r="Q1695" s="1">
        <f>[1]Summary!M57</f>
        <v>0.14385513457616703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14.551733252617398</v>
      </c>
      <c r="G1696" s="1">
        <f>[1]Summary!C58</f>
        <v>13.855388886927516</v>
      </c>
      <c r="H1696" s="1">
        <f>[1]Summary!D58</f>
        <v>12.901104954249965</v>
      </c>
      <c r="I1696" s="1">
        <f>[1]Summary!E58</f>
        <v>8.3909754594201527</v>
      </c>
      <c r="J1696" s="1">
        <f>[1]Summary!F58</f>
        <v>4.4655430066491615</v>
      </c>
      <c r="K1696" s="1">
        <f>[1]Summary!G58</f>
        <v>2.6831045136816476</v>
      </c>
      <c r="L1696" s="1">
        <f>[1]Summary!H58</f>
        <v>1.1432917897294066</v>
      </c>
      <c r="M1696" s="1">
        <f>[1]Summary!I58</f>
        <v>2.6011365447542848E-2</v>
      </c>
      <c r="N1696" s="1">
        <f>[1]Summary!J58</f>
        <v>1.7077842786471013E-2</v>
      </c>
      <c r="O1696" s="1">
        <f>[1]Summary!K58</f>
        <v>1.5476204646146487E-2</v>
      </c>
      <c r="P1696" s="1">
        <f>[1]Summary!L58</f>
        <v>1.40908259108792E-2</v>
      </c>
      <c r="Q1696" s="1">
        <f>[1]Summary!M58</f>
        <v>1.2222841779495536E-2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1.075112529054826</v>
      </c>
      <c r="L1697" s="1">
        <f>-[1]Summary!H59</f>
        <v>2.2601655171378918</v>
      </c>
      <c r="M1697" s="1">
        <f>-[1]Summary!I59</f>
        <v>2.4335433490556087</v>
      </c>
      <c r="N1697" s="1">
        <f>-[1]Summary!J59</f>
        <v>2.4276603836861601</v>
      </c>
      <c r="O1697" s="1">
        <f>-[1]Summary!K59</f>
        <v>2.4294051709560454</v>
      </c>
      <c r="P1697" s="1">
        <f>-[1]Summary!L59</f>
        <v>2.4292482695590718</v>
      </c>
      <c r="Q1697" s="1">
        <f>-[1]Summary!M59</f>
        <v>2.4379513434136353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0.76361263312917016</v>
      </c>
      <c r="L1698" s="1">
        <f>-[1]Summary!H60</f>
        <v>2.8693410210830153</v>
      </c>
      <c r="M1698" s="1">
        <f>-[1]Summary!I60</f>
        <v>2.9978012995290393</v>
      </c>
      <c r="N1698" s="1">
        <f>-[1]Summary!J60</f>
        <v>2.9737894171130681</v>
      </c>
      <c r="O1698" s="1">
        <f>-[1]Summary!K60</f>
        <v>2.9821664755542447</v>
      </c>
      <c r="P1698" s="1">
        <f>-[1]Summary!L60</f>
        <v>2.9912373615293975</v>
      </c>
      <c r="Q1698" s="1">
        <f>-[1]Summary!M60</f>
        <v>2.9978290865564086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0.85579039520924749</v>
      </c>
      <c r="N1699" s="1">
        <f>-[1]Summary!J61</f>
        <v>0.85579736901886716</v>
      </c>
      <c r="O1699" s="1">
        <f>-[1]Summary!K61</f>
        <v>0.95047976255777034</v>
      </c>
      <c r="P1699" s="1">
        <f>-[1]Summary!L61</f>
        <v>0.95048633567531116</v>
      </c>
      <c r="Q1699" s="1">
        <f>-[1]Summary!M61</f>
        <v>0.95041942928387124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4.8114821914988029E-5</v>
      </c>
      <c r="L1700" s="1">
        <f>-[1]Summary!H62</f>
        <v>7.4811736244106234E-5</v>
      </c>
      <c r="M1700" s="1">
        <f>-[1]Summary!I62</f>
        <v>0.60448289685165402</v>
      </c>
      <c r="N1700" s="1">
        <f>-[1]Summary!J62</f>
        <v>0.69346792824720149</v>
      </c>
      <c r="O1700" s="1">
        <f>-[1]Summary!K62</f>
        <v>0.60446987148030695</v>
      </c>
      <c r="P1700" s="1">
        <f>-[1]Summary!L62</f>
        <v>0.69339989912922706</v>
      </c>
      <c r="Q1700" s="1">
        <f>-[1]Summary!M62</f>
        <v>0.70623905131202358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6.0579035652719291E-6</v>
      </c>
      <c r="L1701" s="1">
        <f>-[1]Summary!H63</f>
        <v>1.0588324219865296E-5</v>
      </c>
      <c r="M1701" s="1">
        <f>-[1]Summary!I63</f>
        <v>0.16395731705006011</v>
      </c>
      <c r="N1701" s="1">
        <f>-[1]Summary!J63</f>
        <v>0.35013828238147715</v>
      </c>
      <c r="O1701" s="1">
        <f>-[1]Summary!K63</f>
        <v>1.5234615008360444</v>
      </c>
      <c r="P1701" s="1">
        <f>-[1]Summary!L63</f>
        <v>2.2217992554025505</v>
      </c>
      <c r="Q1701" s="1">
        <f>-[1]Summary!M63</f>
        <v>2.9382833514683169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1.8387401298900983</v>
      </c>
      <c r="K1702" s="3">
        <f t="shared" si="1903"/>
        <v>1.8387401298900983</v>
      </c>
      <c r="L1702" s="3">
        <f t="shared" ref="L1702:O1702" si="1904">SUM(L1703:L1705)</f>
        <v>5.1295457979623276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0.83333323886877975</v>
      </c>
      <c r="K1703" s="1">
        <f>[1]Summary!B$77</f>
        <v>0.83333323886877975</v>
      </c>
      <c r="L1703" s="1">
        <f>[1]Summary!C$77</f>
        <v>0.34134553595228012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1.6659165235463107E-2</v>
      </c>
      <c r="K1704" s="1">
        <f>[1]Summary!B$78</f>
        <v>1.6659165235463107E-2</v>
      </c>
      <c r="L1704" s="1">
        <f>[1]Summary!C$78</f>
        <v>6.9115645950844629E-3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0.98874772578585557</v>
      </c>
      <c r="K1705" s="1">
        <f>[1]Summary!B$79</f>
        <v>0.98874772578585557</v>
      </c>
      <c r="L1705" s="1">
        <f>[1]Summary!C$79</f>
        <v>4.7812886974149631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4.8680386158176468E-5</v>
      </c>
      <c r="L1707" s="1">
        <f t="shared" ref="L1707:O1707" si="1909">SUM(L1708:L1709)</f>
        <v>8.1104538434836486E-5</v>
      </c>
      <c r="M1707" s="1">
        <f t="shared" si="1909"/>
        <v>1.194227467844462</v>
      </c>
      <c r="N1707" s="1">
        <f t="shared" si="1909"/>
        <v>2.5503268892608877</v>
      </c>
      <c r="O1707" s="1">
        <f t="shared" si="1909"/>
        <v>11.096543925187932</v>
      </c>
      <c r="P1707" s="1">
        <f>SUM(P1708:P1709)</f>
        <v>16.183075855211595</v>
      </c>
      <c r="Q1707" s="1">
        <f>SUM(Q1708:Q1709)</f>
        <v>21.401781571981751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8.4002929438437475E-6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1.215892564581197E-5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0.14920115851555457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0.31862583696714425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1.3863499657608014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2.0218373224163213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2.6738378498361648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4.0280093214332724E-5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6.8945612789024518E-5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1.0450263093289074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2.2317010522937433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9.71019395942713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14.161238532795272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18.727943722145586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6.0579035652719291E-6</v>
      </c>
      <c r="L1710" s="1">
        <f t="shared" ref="L1710:O1710" si="1911">L1701</f>
        <v>1.0588324219865296E-5</v>
      </c>
      <c r="M1710" s="1">
        <f t="shared" si="1911"/>
        <v>0.16395731705006011</v>
      </c>
      <c r="N1710" s="1">
        <f t="shared" si="1911"/>
        <v>0.35013828238147715</v>
      </c>
      <c r="O1710" s="1">
        <f t="shared" si="1911"/>
        <v>1.5234615008360444</v>
      </c>
      <c r="P1710" s="1">
        <f>P1701</f>
        <v>2.2217992554025505</v>
      </c>
      <c r="Q1710" s="1">
        <f>Q1701</f>
        <v>2.9382833514683169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962.44292510395985</v>
      </c>
      <c r="G1711" s="3">
        <f t="shared" ref="G1711:K1711" si="1912">SUM(G1712:G1713,G1730,G1739:G1740,G1741,G1742,G1747,G1750,,G1755:G1758,G1751)</f>
        <v>960.37018537006179</v>
      </c>
      <c r="H1711" s="3">
        <f t="shared" si="1912"/>
        <v>925.05478576015696</v>
      </c>
      <c r="I1711" s="3">
        <f t="shared" si="1912"/>
        <v>879.05265273104317</v>
      </c>
      <c r="J1711" s="3">
        <f t="shared" si="1912"/>
        <v>828.15548838205461</v>
      </c>
      <c r="K1711" s="3">
        <f t="shared" si="1912"/>
        <v>763.35350667482646</v>
      </c>
      <c r="L1711" s="3">
        <f t="shared" ref="L1711:O1711" si="1913">SUM(L1712:L1713,L1730,L1739:L1740,L1741,L1742,L1747,L1750,,L1755:L1758,L1751)</f>
        <v>713.64016654333375</v>
      </c>
      <c r="M1711" s="3">
        <f t="shared" si="1913"/>
        <v>731.2476186561837</v>
      </c>
      <c r="N1711" s="3">
        <f t="shared" si="1913"/>
        <v>790.50436005543543</v>
      </c>
      <c r="O1711" s="3">
        <f t="shared" si="1913"/>
        <v>858.99261934671517</v>
      </c>
      <c r="P1711" s="3">
        <f>SUM(P1712:P1713,P1730,P1739:P1740,P1741,P1742,P1747,P1750,,P1755:P1758,P1751)</f>
        <v>864.53188762965158</v>
      </c>
      <c r="Q1711" s="3">
        <f>SUM(Q1712:Q1713,Q1730,Q1739:Q1740,Q1741,Q1742,Q1747,Q1750,,Q1755:Q1758,Q1751)</f>
        <v>865.26054428744101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3.6600120957950737</v>
      </c>
      <c r="G1712" s="1">
        <f t="shared" si="1915"/>
        <v>3.5647196088387529</v>
      </c>
      <c r="H1712" s="1">
        <f t="shared" si="1915"/>
        <v>0.50817924951859239</v>
      </c>
      <c r="I1712" s="1">
        <f t="shared" si="1915"/>
        <v>1.2023931721497239E-3</v>
      </c>
      <c r="J1712" s="1">
        <f t="shared" si="1915"/>
        <v>5.3178663156068214E-4</v>
      </c>
      <c r="K1712" s="1">
        <f t="shared" si="1915"/>
        <v>1.1036843624604002E-3</v>
      </c>
      <c r="L1712" s="1">
        <f t="shared" ref="L1712:O1712" si="1916">L21</f>
        <v>6.4273868736108451E-4</v>
      </c>
      <c r="M1712" s="1">
        <f t="shared" si="1916"/>
        <v>3.4907649996592031E-4</v>
      </c>
      <c r="N1712" s="1">
        <f t="shared" si="1916"/>
        <v>3.1660612050545385E-4</v>
      </c>
      <c r="O1712" s="1">
        <f t="shared" si="1916"/>
        <v>3.498347274335582E-4</v>
      </c>
      <c r="P1712" s="1">
        <f t="shared" ref="P1712:Q1722" si="1917">P21</f>
        <v>3.3093138244788409E-4</v>
      </c>
      <c r="Q1712" s="1">
        <f t="shared" si="1917"/>
        <v>1.8093532106630789E-4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310.6406839793928</v>
      </c>
      <c r="G1713" s="1">
        <f t="shared" si="1915"/>
        <v>286.8851402228305</v>
      </c>
      <c r="H1713" s="1">
        <f t="shared" si="1915"/>
        <v>269.6258761505016</v>
      </c>
      <c r="I1713" s="1">
        <f t="shared" si="1915"/>
        <v>194.50745491059615</v>
      </c>
      <c r="J1713" s="1">
        <f t="shared" si="1915"/>
        <v>125.61096741393909</v>
      </c>
      <c r="K1713" s="1">
        <f t="shared" si="1915"/>
        <v>104.34620486696919</v>
      </c>
      <c r="L1713" s="1">
        <f t="shared" ref="L1713:O1713" si="1921">L22</f>
        <v>107.11488627079652</v>
      </c>
      <c r="M1713" s="1">
        <f t="shared" si="1921"/>
        <v>111.41837734158017</v>
      </c>
      <c r="N1713" s="1">
        <f t="shared" si="1921"/>
        <v>104.30231360984145</v>
      </c>
      <c r="O1713" s="1">
        <f t="shared" si="1921"/>
        <v>102.9612529473789</v>
      </c>
      <c r="P1713" s="1">
        <f t="shared" si="1917"/>
        <v>103.83064387902112</v>
      </c>
      <c r="Q1713" s="1">
        <f t="shared" si="1917"/>
        <v>102.28641880869762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303.91977778302345</v>
      </c>
      <c r="G1714" s="1">
        <f t="shared" si="1915"/>
        <v>280.10851201924794</v>
      </c>
      <c r="H1714" s="1">
        <f t="shared" si="1915"/>
        <v>261.20527721635824</v>
      </c>
      <c r="I1714" s="1">
        <f t="shared" si="1915"/>
        <v>181.85120877110276</v>
      </c>
      <c r="J1714" s="1">
        <f t="shared" si="1915"/>
        <v>101.30661806786182</v>
      </c>
      <c r="K1714" s="1">
        <f t="shared" si="1915"/>
        <v>60.453314452311396</v>
      </c>
      <c r="L1714" s="1">
        <f t="shared" ref="L1714:O1714" si="1922">L23</f>
        <v>28.519892923948269</v>
      </c>
      <c r="M1714" s="1">
        <f t="shared" si="1922"/>
        <v>0</v>
      </c>
      <c r="N1714" s="1">
        <f t="shared" si="1922"/>
        <v>0.1725649249193362</v>
      </c>
      <c r="O1714" s="1">
        <f t="shared" si="1922"/>
        <v>0.11012929239812402</v>
      </c>
      <c r="P1714" s="1">
        <f t="shared" si="1917"/>
        <v>9.7612717615103567E-2</v>
      </c>
      <c r="Q1714" s="1">
        <f t="shared" si="1917"/>
        <v>9.0895013677724248E-2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101.73619400183877</v>
      </c>
      <c r="G1715" s="1">
        <f t="shared" si="1915"/>
        <v>88.51644179801059</v>
      </c>
      <c r="H1715" s="1">
        <f t="shared" si="1915"/>
        <v>84.44553921619277</v>
      </c>
      <c r="I1715" s="1">
        <f t="shared" si="1915"/>
        <v>67.696852049811767</v>
      </c>
      <c r="J1715" s="1">
        <f t="shared" si="1915"/>
        <v>40.519211967670593</v>
      </c>
      <c r="K1715" s="1">
        <f t="shared" si="1915"/>
        <v>24.126913917790937</v>
      </c>
      <c r="L1715" s="1">
        <f t="shared" ref="L1715:O1715" si="1923">L24</f>
        <v>13.024680946673518</v>
      </c>
      <c r="M1715" s="1">
        <f t="shared" si="1923"/>
        <v>0</v>
      </c>
      <c r="N1715" s="1">
        <f t="shared" si="1923"/>
        <v>9.0360061783550955E-3</v>
      </c>
      <c r="O1715" s="1">
        <f t="shared" si="1923"/>
        <v>1.052259243229956E-2</v>
      </c>
      <c r="P1715" s="1">
        <f t="shared" si="1917"/>
        <v>7.10636087903436E-3</v>
      </c>
      <c r="Q1715" s="1">
        <f t="shared" si="1917"/>
        <v>1.3658289647494768E-2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2.776373607310676</v>
      </c>
      <c r="G1716" s="1">
        <f t="shared" si="1915"/>
        <v>2.4615715989677844</v>
      </c>
      <c r="H1716" s="1">
        <f t="shared" si="1915"/>
        <v>2.4265395420497811E-3</v>
      </c>
      <c r="I1716" s="1">
        <f t="shared" si="1915"/>
        <v>3.5689219207249163E-4</v>
      </c>
      <c r="J1716" s="1">
        <f t="shared" si="1915"/>
        <v>2.4103762231544976E-4</v>
      </c>
      <c r="K1716" s="1">
        <f t="shared" si="1915"/>
        <v>1.3598501984953186E-3</v>
      </c>
      <c r="L1716" s="1">
        <f t="shared" ref="L1716:O1716" si="1924">L25</f>
        <v>9.0239721159011846E-4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118.53798510256613</v>
      </c>
      <c r="G1717" s="1">
        <f t="shared" si="1915"/>
        <v>111.76892121154114</v>
      </c>
      <c r="H1717" s="1">
        <f t="shared" si="1915"/>
        <v>95.748111821764894</v>
      </c>
      <c r="I1717" s="1">
        <f t="shared" si="1915"/>
        <v>63.230794828890168</v>
      </c>
      <c r="J1717" s="1">
        <f t="shared" si="1915"/>
        <v>36.642523545615475</v>
      </c>
      <c r="K1717" s="1">
        <f t="shared" si="1915"/>
        <v>24.32297333323465</v>
      </c>
      <c r="L1717" s="1">
        <f t="shared" ref="L1717:O1717" si="1925">L26</f>
        <v>10.630205274334893</v>
      </c>
      <c r="M1717" s="1">
        <f t="shared" si="1925"/>
        <v>0</v>
      </c>
      <c r="N1717" s="1">
        <f t="shared" si="1925"/>
        <v>2.3808972992964622E-4</v>
      </c>
      <c r="O1717" s="1">
        <f t="shared" si="1925"/>
        <v>3.6859972982256404E-4</v>
      </c>
      <c r="P1717" s="1">
        <f t="shared" si="1917"/>
        <v>2.5478386457813453E-4</v>
      </c>
      <c r="Q1717" s="1">
        <f t="shared" si="1917"/>
        <v>4.5613544601066431E-4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79.760771226966966</v>
      </c>
      <c r="G1718" s="1">
        <f t="shared" si="1915"/>
        <v>75.956378445610255</v>
      </c>
      <c r="H1718" s="1">
        <f t="shared" si="1915"/>
        <v>79.161406017252958</v>
      </c>
      <c r="I1718" s="1">
        <f t="shared" si="1915"/>
        <v>48.361511540902185</v>
      </c>
      <c r="J1718" s="1">
        <f t="shared" si="1915"/>
        <v>21.776001767757887</v>
      </c>
      <c r="K1718" s="1">
        <f t="shared" si="1915"/>
        <v>9.8503471188815634</v>
      </c>
      <c r="L1718" s="1">
        <f t="shared" ref="L1718:O1718" si="1926">L27</f>
        <v>2.9382318460804902</v>
      </c>
      <c r="M1718" s="1">
        <f t="shared" si="1926"/>
        <v>0</v>
      </c>
      <c r="N1718" s="1">
        <f t="shared" si="1926"/>
        <v>0.16308221983655122</v>
      </c>
      <c r="O1718" s="1">
        <f t="shared" si="1926"/>
        <v>9.8909650138346267E-2</v>
      </c>
      <c r="P1718" s="1">
        <f t="shared" si="1917"/>
        <v>9.0018464121521341E-2</v>
      </c>
      <c r="Q1718" s="1">
        <f t="shared" si="1917"/>
        <v>7.6329901696994024E-2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1.1084538443409007</v>
      </c>
      <c r="G1719" s="1">
        <f t="shared" si="1915"/>
        <v>1.4051989651181691</v>
      </c>
      <c r="H1719" s="1">
        <f t="shared" si="1915"/>
        <v>1.8477936216056052</v>
      </c>
      <c r="I1719" s="1">
        <f t="shared" si="1915"/>
        <v>2.5616934593065568</v>
      </c>
      <c r="J1719" s="1">
        <f t="shared" si="1915"/>
        <v>2.3686397491955482</v>
      </c>
      <c r="K1719" s="1">
        <f t="shared" si="1915"/>
        <v>2.1517202322057485</v>
      </c>
      <c r="L1719" s="1">
        <f t="shared" ref="L1719:O1719" si="1927">L28</f>
        <v>1.9258724596477783</v>
      </c>
      <c r="M1719" s="1">
        <f t="shared" si="1927"/>
        <v>0</v>
      </c>
      <c r="N1719" s="1">
        <f t="shared" si="1927"/>
        <v>2.086091745002486E-4</v>
      </c>
      <c r="O1719" s="1">
        <f t="shared" si="1927"/>
        <v>3.2845009765562408E-4</v>
      </c>
      <c r="P1719" s="1">
        <f t="shared" si="1917"/>
        <v>2.3310874996973537E-4</v>
      </c>
      <c r="Q1719" s="1">
        <f t="shared" si="1917"/>
        <v>4.5068688722478951E-4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6.72090619636933</v>
      </c>
      <c r="G1720" s="1">
        <f t="shared" si="1915"/>
        <v>6.776628203582554</v>
      </c>
      <c r="H1720" s="1">
        <f t="shared" si="1915"/>
        <v>8.4205989341433405</v>
      </c>
      <c r="I1720" s="1">
        <f t="shared" si="1915"/>
        <v>12.65624613949338</v>
      </c>
      <c r="J1720" s="1">
        <f t="shared" si="1915"/>
        <v>24.304349346077274</v>
      </c>
      <c r="K1720" s="1">
        <f t="shared" si="1915"/>
        <v>43.892890414657792</v>
      </c>
      <c r="L1720" s="1">
        <f t="shared" ref="L1720:O1720" si="1928">L29</f>
        <v>78.594993346848241</v>
      </c>
      <c r="M1720" s="1">
        <f t="shared" si="1928"/>
        <v>111.41837734158017</v>
      </c>
      <c r="N1720" s="1">
        <f t="shared" si="1928"/>
        <v>104.12974868492211</v>
      </c>
      <c r="O1720" s="1">
        <f t="shared" si="1928"/>
        <v>102.85112365498077</v>
      </c>
      <c r="P1720" s="1">
        <f t="shared" si="1917"/>
        <v>103.73303116140602</v>
      </c>
      <c r="Q1720" s="1">
        <f t="shared" si="1917"/>
        <v>102.19552379501989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2.2858351681795481</v>
      </c>
      <c r="G1721" s="1">
        <f t="shared" si="1915"/>
        <v>2.3779960320579723</v>
      </c>
      <c r="H1721" s="1">
        <f t="shared" si="1915"/>
        <v>4.019984084394002</v>
      </c>
      <c r="I1721" s="1">
        <f t="shared" si="1915"/>
        <v>4.5277987706659886</v>
      </c>
      <c r="J1721" s="1">
        <f t="shared" si="1915"/>
        <v>4.4637555113157035</v>
      </c>
      <c r="K1721" s="1">
        <f t="shared" si="1915"/>
        <v>4.4618724510484071</v>
      </c>
      <c r="L1721" s="1">
        <f t="shared" ref="L1721:O1721" si="1929">L30</f>
        <v>5.3713077254032982</v>
      </c>
      <c r="M1721" s="1">
        <f t="shared" si="1929"/>
        <v>13.885648275542266</v>
      </c>
      <c r="N1721" s="1">
        <f t="shared" si="1929"/>
        <v>7.4636268612024139</v>
      </c>
      <c r="O1721" s="1">
        <f t="shared" si="1929"/>
        <v>5.4197357412882354</v>
      </c>
      <c r="P1721" s="1">
        <f t="shared" si="1917"/>
        <v>4.8374088798803143</v>
      </c>
      <c r="Q1721" s="1">
        <f t="shared" si="1917"/>
        <v>1.881423830464982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4.4341509603352787</v>
      </c>
      <c r="G1722" s="1">
        <f t="shared" si="1915"/>
        <v>4.3986153708328795</v>
      </c>
      <c r="H1722" s="1">
        <f t="shared" si="1915"/>
        <v>4.3994653421267378</v>
      </c>
      <c r="I1722" s="1">
        <f t="shared" si="1915"/>
        <v>2.8020774505778259</v>
      </c>
      <c r="J1722" s="1">
        <f t="shared" si="1915"/>
        <v>1.3270777319442053</v>
      </c>
      <c r="K1722" s="1">
        <f t="shared" si="1915"/>
        <v>0.58358308183375407</v>
      </c>
      <c r="L1722" s="1">
        <f t="shared" ref="L1722:O1722" si="1930">L31</f>
        <v>4.5566362537103551</v>
      </c>
      <c r="M1722" s="1">
        <f t="shared" si="1930"/>
        <v>1.9887618072761577</v>
      </c>
      <c r="N1722" s="1">
        <f t="shared" si="1930"/>
        <v>1.3035009642478086</v>
      </c>
      <c r="O1722" s="1">
        <f t="shared" si="1930"/>
        <v>1.1748578317191998</v>
      </c>
      <c r="P1722" s="1">
        <f t="shared" si="1917"/>
        <v>1.0719060238242228</v>
      </c>
      <c r="Q1722" s="1">
        <f t="shared" si="1917"/>
        <v>0.91106187174051378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6.72090619636933</v>
      </c>
      <c r="G1723" s="1">
        <f t="shared" si="1931"/>
        <v>6.776628203582554</v>
      </c>
      <c r="H1723" s="1">
        <f t="shared" si="1931"/>
        <v>8.4205989341433405</v>
      </c>
      <c r="I1723" s="1">
        <f t="shared" si="1931"/>
        <v>12.65624613949338</v>
      </c>
      <c r="J1723" s="1">
        <f t="shared" si="1931"/>
        <v>11.117203161509474</v>
      </c>
      <c r="K1723" s="1">
        <f t="shared" si="1931"/>
        <v>23.558971635699525</v>
      </c>
      <c r="L1723" s="1">
        <f t="shared" ref="L1723:O1723" si="1932">L33</f>
        <v>47.774698994568361</v>
      </c>
      <c r="M1723" s="1">
        <f t="shared" si="1932"/>
        <v>76.027118900414052</v>
      </c>
      <c r="N1723" s="1">
        <f t="shared" si="1932"/>
        <v>104.12974868492211</v>
      </c>
      <c r="O1723" s="1">
        <f t="shared" si="1932"/>
        <v>102.13856083176917</v>
      </c>
      <c r="P1723" s="1">
        <f t="shared" ref="P1723:Q1725" si="1933">P33</f>
        <v>102.16584498567788</v>
      </c>
      <c r="Q1723" s="1">
        <f t="shared" si="1933"/>
        <v>100.61620195990697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2.2858351681795481</v>
      </c>
      <c r="G1724" s="1">
        <f t="shared" si="1931"/>
        <v>2.3779960320579723</v>
      </c>
      <c r="H1724" s="1">
        <f t="shared" si="1931"/>
        <v>4.019984084394002</v>
      </c>
      <c r="I1724" s="1">
        <f t="shared" si="1931"/>
        <v>4.5277987706659886</v>
      </c>
      <c r="J1724" s="1">
        <f t="shared" si="1931"/>
        <v>4.4637555113157035</v>
      </c>
      <c r="K1724" s="1">
        <f t="shared" si="1931"/>
        <v>4.4618724510484071</v>
      </c>
      <c r="L1724" s="1">
        <f t="shared" ref="L1724:O1724" si="1934">L34</f>
        <v>4.5277987706659886</v>
      </c>
      <c r="M1724" s="1">
        <f t="shared" si="1934"/>
        <v>5.3713077254032982</v>
      </c>
      <c r="N1724" s="1">
        <f t="shared" si="1934"/>
        <v>7.4636268612024139</v>
      </c>
      <c r="O1724" s="1">
        <f t="shared" si="1934"/>
        <v>5.4197357412882354</v>
      </c>
      <c r="P1724" s="1">
        <f t="shared" si="1933"/>
        <v>4.8374088798803143</v>
      </c>
      <c r="Q1724" s="1">
        <f t="shared" si="1933"/>
        <v>1.881423830464982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4.4341509603352787</v>
      </c>
      <c r="G1725" s="1">
        <f t="shared" si="1931"/>
        <v>4.3986153708328795</v>
      </c>
      <c r="H1725" s="1">
        <f t="shared" si="1931"/>
        <v>4.3994653421267378</v>
      </c>
      <c r="I1725" s="1">
        <f t="shared" si="1931"/>
        <v>2.8020774505778259</v>
      </c>
      <c r="J1725" s="1">
        <f t="shared" si="1931"/>
        <v>1.3270777319442053</v>
      </c>
      <c r="K1725" s="1">
        <f t="shared" si="1931"/>
        <v>0.58358308183375407</v>
      </c>
      <c r="L1725" s="1">
        <f t="shared" ref="L1725:O1725" si="1935">L35</f>
        <v>4.3994653421267378</v>
      </c>
      <c r="M1725" s="1">
        <f t="shared" si="1935"/>
        <v>1.9887618072761577</v>
      </c>
      <c r="N1725" s="1">
        <f t="shared" si="1935"/>
        <v>1.3035009642478086</v>
      </c>
      <c r="O1725" s="1">
        <f t="shared" si="1935"/>
        <v>1.1748578317191998</v>
      </c>
      <c r="P1725" s="1">
        <f t="shared" si="1933"/>
        <v>1.0719060238242228</v>
      </c>
      <c r="Q1725" s="1">
        <f t="shared" si="1933"/>
        <v>0.91106187174051378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13.187146184567798</v>
      </c>
      <c r="K1726" s="1">
        <f t="shared" si="1936"/>
        <v>20.333918778958271</v>
      </c>
      <c r="L1726" s="1">
        <f t="shared" ref="L1726:O1726" si="1937">L37</f>
        <v>30.820294352279884</v>
      </c>
      <c r="M1726" s="1">
        <f t="shared" si="1937"/>
        <v>35.391258441166116</v>
      </c>
      <c r="N1726" s="1">
        <f t="shared" si="1937"/>
        <v>0</v>
      </c>
      <c r="O1726" s="1">
        <f t="shared" si="1937"/>
        <v>0.71256282321159858</v>
      </c>
      <c r="P1726" s="1">
        <f t="shared" ref="P1726:Q1739" si="1938">P37</f>
        <v>1.5671861757281391</v>
      </c>
      <c r="Q1726" s="1">
        <f t="shared" si="1938"/>
        <v>1.5793218351129212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0</v>
      </c>
      <c r="K1727" s="1">
        <f t="shared" si="1936"/>
        <v>0</v>
      </c>
      <c r="L1727" s="1">
        <f t="shared" ref="L1727:O1727" si="1939">L38</f>
        <v>0.84350895473730958</v>
      </c>
      <c r="M1727" s="1">
        <f t="shared" si="1939"/>
        <v>8.514340550138968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0.15717091158361729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13.187146184567798</v>
      </c>
      <c r="K1729" s="1">
        <f t="shared" si="1936"/>
        <v>20.333918778958271</v>
      </c>
      <c r="L1729" s="1">
        <f t="shared" ref="L1729:O1729" si="1941">L40</f>
        <v>29.819614485958958</v>
      </c>
      <c r="M1729" s="1">
        <f t="shared" si="1941"/>
        <v>26.876917891027148</v>
      </c>
      <c r="N1729" s="1">
        <f t="shared" si="1941"/>
        <v>0</v>
      </c>
      <c r="O1729" s="1">
        <f t="shared" si="1941"/>
        <v>0.71256282321159858</v>
      </c>
      <c r="P1729" s="1">
        <f t="shared" si="1938"/>
        <v>1.5671861757281391</v>
      </c>
      <c r="Q1729" s="1">
        <f t="shared" si="1938"/>
        <v>1.5793218351129212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117.01792369108267</v>
      </c>
      <c r="G1730" s="1">
        <f t="shared" si="1936"/>
        <v>107.23650250268841</v>
      </c>
      <c r="H1730" s="1">
        <f t="shared" si="1936"/>
        <v>113.31220725149227</v>
      </c>
      <c r="I1730" s="1">
        <f t="shared" si="1936"/>
        <v>110.05569240197774</v>
      </c>
      <c r="J1730" s="1">
        <f t="shared" si="1936"/>
        <v>97.951780335113824</v>
      </c>
      <c r="K1730" s="1">
        <f t="shared" si="1936"/>
        <v>99.338817002335148</v>
      </c>
      <c r="L1730" s="1">
        <f t="shared" ref="L1730:O1730" si="1942">L41</f>
        <v>86.396430613361503</v>
      </c>
      <c r="M1730" s="1">
        <f t="shared" si="1942"/>
        <v>45.465802288701816</v>
      </c>
      <c r="N1730" s="1">
        <f t="shared" si="1942"/>
        <v>31.511077776622901</v>
      </c>
      <c r="O1730" s="1">
        <f t="shared" si="1942"/>
        <v>34.889841289110848</v>
      </c>
      <c r="P1730" s="1">
        <f t="shared" si="1938"/>
        <v>39.130764553591398</v>
      </c>
      <c r="Q1730" s="1">
        <f t="shared" si="1938"/>
        <v>40.957119795405681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117.01792369108267</v>
      </c>
      <c r="G1731" s="1">
        <f t="shared" si="1936"/>
        <v>106.72000161955866</v>
      </c>
      <c r="H1731" s="1">
        <f t="shared" si="1936"/>
        <v>112.14506513595883</v>
      </c>
      <c r="I1731" s="1">
        <f t="shared" si="1936"/>
        <v>105.68893814526166</v>
      </c>
      <c r="J1731" s="1">
        <f t="shared" si="1936"/>
        <v>92.022181411628381</v>
      </c>
      <c r="K1731" s="1">
        <f t="shared" si="1936"/>
        <v>91.111143636436168</v>
      </c>
      <c r="L1731" s="1">
        <f t="shared" ref="L1731:O1731" si="1943">L42</f>
        <v>74.792434204224236</v>
      </c>
      <c r="M1731" s="1">
        <f t="shared" si="1943"/>
        <v>28.901152991827509</v>
      </c>
      <c r="N1731" s="1">
        <f t="shared" si="1943"/>
        <v>7.6585204781943448</v>
      </c>
      <c r="O1731" s="1">
        <f t="shared" si="1943"/>
        <v>2.4583096645936626</v>
      </c>
      <c r="P1731" s="1">
        <f t="shared" si="1938"/>
        <v>1.4252827626613085</v>
      </c>
      <c r="Q1731" s="1">
        <f t="shared" si="1938"/>
        <v>4.3331897952665404E-3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117.01792369108267</v>
      </c>
      <c r="G1732" s="1">
        <f t="shared" si="1936"/>
        <v>106.72000161955866</v>
      </c>
      <c r="H1732" s="1">
        <f t="shared" si="1936"/>
        <v>112.14506513595883</v>
      </c>
      <c r="I1732" s="1">
        <f t="shared" si="1936"/>
        <v>105.68857767586591</v>
      </c>
      <c r="J1732" s="1">
        <f t="shared" si="1936"/>
        <v>92.02090406955277</v>
      </c>
      <c r="K1732" s="1">
        <f t="shared" si="1936"/>
        <v>91.110253284252948</v>
      </c>
      <c r="L1732" s="1">
        <f t="shared" ref="L1732:O1732" si="1944">L43</f>
        <v>74.791815243240706</v>
      </c>
      <c r="M1732" s="1">
        <f t="shared" si="1944"/>
        <v>28.900655691218684</v>
      </c>
      <c r="N1732" s="1">
        <f t="shared" si="1944"/>
        <v>7.6572974226173898</v>
      </c>
      <c r="O1732" s="1">
        <f t="shared" si="1944"/>
        <v>2.4545878611081475</v>
      </c>
      <c r="P1732" s="1">
        <f t="shared" si="1938"/>
        <v>1.4226356295234319</v>
      </c>
      <c r="Q1732" s="1">
        <f t="shared" si="1938"/>
        <v>1.6610412555205026E-3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3.6046939574275175E-4</v>
      </c>
      <c r="J1733" s="1">
        <f t="shared" si="1936"/>
        <v>1.2773420756136589E-3</v>
      </c>
      <c r="K1733" s="1">
        <f t="shared" si="1936"/>
        <v>8.9035218322490244E-4</v>
      </c>
      <c r="L1733" s="1">
        <f t="shared" ref="L1733:O1733" si="1945">L44</f>
        <v>6.1896098353308364E-4</v>
      </c>
      <c r="M1733" s="1">
        <f t="shared" si="1945"/>
        <v>4.9730060882550498E-4</v>
      </c>
      <c r="N1733" s="1">
        <f t="shared" si="1945"/>
        <v>1.2230555769550328E-3</v>
      </c>
      <c r="O1733" s="1">
        <f t="shared" si="1945"/>
        <v>3.7218034855150722E-3</v>
      </c>
      <c r="P1733" s="1">
        <f t="shared" si="1938"/>
        <v>2.6471331378766735E-3</v>
      </c>
      <c r="Q1733" s="1">
        <f t="shared" si="1938"/>
        <v>2.6721485397460379E-3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0.51650088312974918</v>
      </c>
      <c r="H1734" s="1">
        <f t="shared" si="1936"/>
        <v>1.1671421155334372</v>
      </c>
      <c r="I1734" s="1">
        <f t="shared" si="1936"/>
        <v>4.3667542567160798</v>
      </c>
      <c r="J1734" s="1">
        <f t="shared" si="1936"/>
        <v>5.929598923485436</v>
      </c>
      <c r="K1734" s="1">
        <f t="shared" si="1936"/>
        <v>8.2276733658989762</v>
      </c>
      <c r="L1734" s="1">
        <f t="shared" ref="L1734:O1734" si="1946">L45</f>
        <v>11.603996409137263</v>
      </c>
      <c r="M1734" s="1">
        <f t="shared" si="1946"/>
        <v>16.564649296874308</v>
      </c>
      <c r="N1734" s="1">
        <f t="shared" si="1946"/>
        <v>23.852557298428557</v>
      </c>
      <c r="O1734" s="1">
        <f t="shared" si="1946"/>
        <v>32.431531624517184</v>
      </c>
      <c r="P1734" s="1">
        <f t="shared" si="1938"/>
        <v>37.705481790930087</v>
      </c>
      <c r="Q1734" s="1">
        <f t="shared" si="1938"/>
        <v>40.952786605610413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0.51650088312974918</v>
      </c>
      <c r="H1735" s="1">
        <f t="shared" si="1936"/>
        <v>1.1671421155334372</v>
      </c>
      <c r="I1735" s="1">
        <f t="shared" si="1936"/>
        <v>4.3667542567160798</v>
      </c>
      <c r="J1735" s="1">
        <f t="shared" si="1936"/>
        <v>4.3667542567160798</v>
      </c>
      <c r="K1735" s="1">
        <f t="shared" si="1936"/>
        <v>5.929598923485436</v>
      </c>
      <c r="L1735" s="1">
        <f t="shared" ref="L1735:O1735" si="1947">L46</f>
        <v>8.2276733658989762</v>
      </c>
      <c r="M1735" s="1">
        <f t="shared" si="1947"/>
        <v>11.603996409137263</v>
      </c>
      <c r="N1735" s="1">
        <f t="shared" si="1947"/>
        <v>16.564649296874308</v>
      </c>
      <c r="O1735" s="1">
        <f t="shared" si="1947"/>
        <v>23.852557298428557</v>
      </c>
      <c r="P1735" s="1">
        <f t="shared" si="1938"/>
        <v>32.431531624517184</v>
      </c>
      <c r="Q1735" s="1">
        <f t="shared" si="1938"/>
        <v>37.705481790930087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0.51650088312974918</v>
      </c>
      <c r="H1736" s="1">
        <f t="shared" si="1936"/>
        <v>1.1671421155334372</v>
      </c>
      <c r="I1736" s="1">
        <f t="shared" si="1936"/>
        <v>4.3667542567160798</v>
      </c>
      <c r="J1736" s="1">
        <f t="shared" si="1936"/>
        <v>4.3667542567160798</v>
      </c>
      <c r="K1736" s="1">
        <f t="shared" si="1936"/>
        <v>5.929598923485436</v>
      </c>
      <c r="L1736" s="1">
        <f t="shared" ref="L1736:O1736" si="1948">L47</f>
        <v>8.2276733658989762</v>
      </c>
      <c r="M1736" s="1">
        <f t="shared" si="1948"/>
        <v>11.603996409137263</v>
      </c>
      <c r="N1736" s="1">
        <f t="shared" si="1948"/>
        <v>16.564649296874308</v>
      </c>
      <c r="O1736" s="1">
        <f t="shared" si="1948"/>
        <v>23.852557298428557</v>
      </c>
      <c r="P1736" s="1">
        <f t="shared" si="1938"/>
        <v>32.431531624517184</v>
      </c>
      <c r="Q1736" s="1">
        <f t="shared" si="1938"/>
        <v>37.705481790930087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1.5628446667693563</v>
      </c>
      <c r="K1737" s="1">
        <f t="shared" si="1936"/>
        <v>2.2980744424135402</v>
      </c>
      <c r="L1737" s="1">
        <f t="shared" ref="L1737:O1737" si="1949">L48</f>
        <v>3.3763230432382869</v>
      </c>
      <c r="M1737" s="1">
        <f t="shared" si="1949"/>
        <v>4.9606528877370444</v>
      </c>
      <c r="N1737" s="1">
        <f t="shared" si="1949"/>
        <v>7.2879080015542499</v>
      </c>
      <c r="O1737" s="1">
        <f t="shared" si="1949"/>
        <v>8.5789743260886269</v>
      </c>
      <c r="P1737" s="1">
        <f t="shared" si="1938"/>
        <v>5.2739501664129023</v>
      </c>
      <c r="Q1737" s="1">
        <f t="shared" si="1938"/>
        <v>3.2473048146803265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1.5628446667693563</v>
      </c>
      <c r="K1738" s="1">
        <f t="shared" si="1936"/>
        <v>2.2980744424135402</v>
      </c>
      <c r="L1738" s="1">
        <f t="shared" ref="L1738:O1738" si="1950">L49</f>
        <v>3.3763230432382869</v>
      </c>
      <c r="M1738" s="1">
        <f t="shared" si="1950"/>
        <v>4.9606528877370444</v>
      </c>
      <c r="N1738" s="1">
        <f t="shared" si="1950"/>
        <v>7.2879080015542499</v>
      </c>
      <c r="O1738" s="1">
        <f t="shared" si="1950"/>
        <v>8.5789743260886269</v>
      </c>
      <c r="P1738" s="1">
        <f t="shared" si="1938"/>
        <v>5.2739501664129023</v>
      </c>
      <c r="Q1738" s="1">
        <f t="shared" si="1938"/>
        <v>3.2473048146803265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250.94820793853899</v>
      </c>
      <c r="G1739" s="1">
        <f t="shared" si="1936"/>
        <v>254.39245310651282</v>
      </c>
      <c r="H1739" s="1">
        <f t="shared" si="1936"/>
        <v>224.18638165938901</v>
      </c>
      <c r="I1739" s="1">
        <f t="shared" si="1936"/>
        <v>221.5374065750454</v>
      </c>
      <c r="J1739" s="1">
        <f t="shared" si="1936"/>
        <v>190.48384340750334</v>
      </c>
      <c r="K1739" s="1">
        <f t="shared" si="1936"/>
        <v>100.03267842600782</v>
      </c>
      <c r="L1739" s="1">
        <f t="shared" ref="L1739:O1739" si="1951">L50</f>
        <v>0</v>
      </c>
      <c r="M1739" s="1">
        <f t="shared" si="1951"/>
        <v>0</v>
      </c>
      <c r="N1739" s="1">
        <f t="shared" si="1951"/>
        <v>95.708328288869311</v>
      </c>
      <c r="O1739" s="1">
        <f t="shared" si="1951"/>
        <v>183.81197522288889</v>
      </c>
      <c r="P1739" s="1">
        <f t="shared" si="1938"/>
        <v>184.12374150672258</v>
      </c>
      <c r="Q1739" s="1">
        <f t="shared" si="1938"/>
        <v>184.21779815409815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-20.010003065070123</v>
      </c>
      <c r="G1740" s="1">
        <f t="shared" ref="G1740:K1740" si="1952">-G58+G51</f>
        <v>14.648856430746271</v>
      </c>
      <c r="H1740" s="1">
        <f t="shared" si="1952"/>
        <v>-13.978328539771468</v>
      </c>
      <c r="I1740" s="1">
        <f t="shared" si="1952"/>
        <v>-23.807501407566285</v>
      </c>
      <c r="J1740" s="1">
        <f t="shared" si="1952"/>
        <v>-6.8620498543379611</v>
      </c>
      <c r="K1740" s="1">
        <f t="shared" si="1952"/>
        <v>20.781872660807451</v>
      </c>
      <c r="L1740" s="1">
        <f t="shared" ref="L1740:O1740" si="1953">-L58+L51</f>
        <v>47.57828704496508</v>
      </c>
      <c r="M1740" s="1">
        <f t="shared" si="1953"/>
        <v>55.448072620278559</v>
      </c>
      <c r="N1740" s="1">
        <f t="shared" si="1953"/>
        <v>39.747329427642264</v>
      </c>
      <c r="O1740" s="1">
        <f t="shared" si="1953"/>
        <v>13.590083386429967</v>
      </c>
      <c r="P1740" s="1">
        <f>-P58+P51</f>
        <v>11.093758057122287</v>
      </c>
      <c r="Q1740" s="1">
        <f>-Q58+Q51</f>
        <v>7.8622862276124295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5.9845677026506641</v>
      </c>
      <c r="L1741" s="1">
        <f t="shared" ref="L1741:O1741" si="1955">L56</f>
        <v>9.8398372032665407</v>
      </c>
      <c r="M1741" s="1">
        <f t="shared" si="1955"/>
        <v>11.590209037616878</v>
      </c>
      <c r="N1741" s="1">
        <f t="shared" si="1955"/>
        <v>6.4278459738798235</v>
      </c>
      <c r="O1741" s="1">
        <f t="shared" si="1955"/>
        <v>5.448880400702687</v>
      </c>
      <c r="P1741" s="1">
        <f>P56</f>
        <v>5.4196784397303999</v>
      </c>
      <c r="Q1741" s="1">
        <f>Q56</f>
        <v>5.2268332654013774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44.972445077487308</v>
      </c>
      <c r="G1742" s="1">
        <f t="shared" si="1956"/>
        <v>48.190474049366152</v>
      </c>
      <c r="H1742" s="1">
        <f t="shared" si="1956"/>
        <v>48.190475151622465</v>
      </c>
      <c r="I1742" s="1">
        <f t="shared" si="1956"/>
        <v>48.190471817695425</v>
      </c>
      <c r="J1742" s="1">
        <f t="shared" si="1956"/>
        <v>48.190902744261017</v>
      </c>
      <c r="K1742" s="1">
        <f t="shared" si="1956"/>
        <v>48.190908369618455</v>
      </c>
      <c r="L1742" s="1">
        <f t="shared" ref="L1742:O1742" si="1957">L3</f>
        <v>48.957022544986273</v>
      </c>
      <c r="M1742" s="1">
        <f t="shared" si="1957"/>
        <v>62.702728116649084</v>
      </c>
      <c r="N1742" s="1">
        <f t="shared" si="1957"/>
        <v>62.761473633828231</v>
      </c>
      <c r="O1742" s="1">
        <f t="shared" si="1957"/>
        <v>62.819933165212376</v>
      </c>
      <c r="P1742" s="1">
        <f t="shared" ref="P1742:Q1758" si="1958">P3</f>
        <v>62.879020150858196</v>
      </c>
      <c r="Q1742" s="1">
        <f t="shared" si="1958"/>
        <v>62.87905981213283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11.11188161074398</v>
      </c>
      <c r="G1743" s="1">
        <f t="shared" si="1956"/>
        <v>11.952885646263477</v>
      </c>
      <c r="H1743" s="1">
        <f t="shared" si="1956"/>
        <v>13.214395326393113</v>
      </c>
      <c r="I1743" s="1">
        <f t="shared" si="1956"/>
        <v>15.316911402339324</v>
      </c>
      <c r="J1743" s="1">
        <f t="shared" si="1956"/>
        <v>15.849141657618674</v>
      </c>
      <c r="K1743" s="1">
        <f t="shared" si="1956"/>
        <v>16.266399382372924</v>
      </c>
      <c r="L1743" s="1">
        <f t="shared" ref="L1743:O1743" si="1959">L4</f>
        <v>16.611700302761243</v>
      </c>
      <c r="M1743" s="1">
        <f t="shared" si="1959"/>
        <v>16.95699894820828</v>
      </c>
      <c r="N1743" s="1">
        <f t="shared" si="1959"/>
        <v>17.015764836239573</v>
      </c>
      <c r="O1743" s="1">
        <f t="shared" si="1959"/>
        <v>17.074531100294422</v>
      </c>
      <c r="P1743" s="1">
        <f t="shared" si="1958"/>
        <v>17.133299355993511</v>
      </c>
      <c r="Q1743" s="1">
        <f t="shared" si="1958"/>
        <v>17.192068159713088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7.5116746814344921</v>
      </c>
      <c r="G1744" s="1">
        <f t="shared" si="1956"/>
        <v>7.5431434474518158</v>
      </c>
      <c r="H1744" s="1">
        <f t="shared" si="1956"/>
        <v>7.5903502047230678</v>
      </c>
      <c r="I1744" s="1">
        <f t="shared" si="1956"/>
        <v>7.6690280901433558</v>
      </c>
      <c r="J1744" s="1">
        <f t="shared" si="1956"/>
        <v>7.6690287916837523</v>
      </c>
      <c r="K1744" s="1">
        <f t="shared" si="1956"/>
        <v>7.6690295880495762</v>
      </c>
      <c r="L1744" s="1">
        <f t="shared" ref="L1744:O1744" si="1960">L5</f>
        <v>7.6690280590546713</v>
      </c>
      <c r="M1744" s="1">
        <f t="shared" si="1960"/>
        <v>7.6690317236293373</v>
      </c>
      <c r="N1744" s="1">
        <f t="shared" si="1960"/>
        <v>7.6690297030782189</v>
      </c>
      <c r="O1744" s="1">
        <f t="shared" si="1960"/>
        <v>7.6690289815806461</v>
      </c>
      <c r="P1744" s="1">
        <f t="shared" si="1958"/>
        <v>7.6690298219484232</v>
      </c>
      <c r="Q1744" s="1">
        <f t="shared" si="1958"/>
        <v>7.6690311727306932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3.1682485399317639</v>
      </c>
      <c r="G1745" s="1">
        <f t="shared" si="1956"/>
        <v>3.4956726406253873</v>
      </c>
      <c r="H1745" s="1">
        <f t="shared" si="1956"/>
        <v>3.9868150009626535</v>
      </c>
      <c r="I1745" s="1">
        <f t="shared" si="1956"/>
        <v>4.805386404416935</v>
      </c>
      <c r="J1745" s="1">
        <f t="shared" si="1956"/>
        <v>4.805386020814634</v>
      </c>
      <c r="K1745" s="1">
        <f t="shared" si="1956"/>
        <v>4.8053866075626992</v>
      </c>
      <c r="L1745" s="1">
        <f t="shared" ref="L1745:O1745" si="1961">L6</f>
        <v>4.805387209940533</v>
      </c>
      <c r="M1745" s="1">
        <f t="shared" si="1961"/>
        <v>4.8053911636370019</v>
      </c>
      <c r="N1745" s="1">
        <f t="shared" si="1961"/>
        <v>4.8053872460258198</v>
      </c>
      <c r="O1745" s="1">
        <f t="shared" si="1961"/>
        <v>4.8053881141494106</v>
      </c>
      <c r="P1745" s="1">
        <f t="shared" si="1958"/>
        <v>4.8053871961547276</v>
      </c>
      <c r="Q1745" s="1">
        <f t="shared" si="1958"/>
        <v>4.8053901034901996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23.18064024537707</v>
      </c>
      <c r="G1746" s="1">
        <f t="shared" si="1956"/>
        <v>25.198772315025472</v>
      </c>
      <c r="H1746" s="1">
        <f t="shared" si="1956"/>
        <v>23.398914619543625</v>
      </c>
      <c r="I1746" s="1">
        <f t="shared" si="1956"/>
        <v>20.399145920795807</v>
      </c>
      <c r="J1746" s="1">
        <f t="shared" si="1956"/>
        <v>19.867346274143959</v>
      </c>
      <c r="K1746" s="1">
        <f t="shared" si="1956"/>
        <v>19.450092791633256</v>
      </c>
      <c r="L1746" s="1">
        <f t="shared" ref="L1746:O1746" si="1962">L7</f>
        <v>19.870906973229829</v>
      </c>
      <c r="M1746" s="1">
        <f t="shared" si="1962"/>
        <v>33.271306281174461</v>
      </c>
      <c r="N1746" s="1">
        <f t="shared" si="1962"/>
        <v>33.271291848484623</v>
      </c>
      <c r="O1746" s="1">
        <f t="shared" si="1962"/>
        <v>33.2709849691879</v>
      </c>
      <c r="P1746" s="1">
        <f t="shared" si="1958"/>
        <v>33.271303776761535</v>
      </c>
      <c r="Q1746" s="1">
        <f t="shared" si="1958"/>
        <v>33.212570376198848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70.03152246152149</v>
      </c>
      <c r="G1747" s="1">
        <f t="shared" si="1956"/>
        <v>70.578703149514823</v>
      </c>
      <c r="H1747" s="1">
        <f t="shared" si="1956"/>
        <v>70.185764334855079</v>
      </c>
      <c r="I1747" s="1">
        <f t="shared" si="1956"/>
        <v>69.73629817027836</v>
      </c>
      <c r="J1747" s="1">
        <f t="shared" si="1956"/>
        <v>69.633931766831751</v>
      </c>
      <c r="K1747" s="1">
        <f t="shared" si="1956"/>
        <v>70.099962647287498</v>
      </c>
      <c r="L1747" s="1">
        <f t="shared" ref="L1747:O1747" si="1963">L8</f>
        <v>76.419722434621917</v>
      </c>
      <c r="M1747" s="1">
        <f t="shared" si="1963"/>
        <v>78.006683902806287</v>
      </c>
      <c r="N1747" s="1">
        <f t="shared" si="1963"/>
        <v>78.298700368255822</v>
      </c>
      <c r="O1747" s="1">
        <f t="shared" si="1963"/>
        <v>78.29896994623094</v>
      </c>
      <c r="P1747" s="1">
        <f t="shared" si="1958"/>
        <v>78.299226301366289</v>
      </c>
      <c r="Q1747" s="1">
        <f t="shared" si="1958"/>
        <v>78.299671499342963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35.93108069590928</v>
      </c>
      <c r="G1748" s="1">
        <f t="shared" si="1956"/>
        <v>35.882386120276301</v>
      </c>
      <c r="H1748" s="1">
        <f t="shared" si="1956"/>
        <v>35.48944242173377</v>
      </c>
      <c r="I1748" s="1">
        <f t="shared" si="1956"/>
        <v>35.039964670623057</v>
      </c>
      <c r="J1748" s="1">
        <f t="shared" si="1956"/>
        <v>34.93758521720865</v>
      </c>
      <c r="K1748" s="1">
        <f t="shared" si="1956"/>
        <v>35.403594397513587</v>
      </c>
      <c r="L1748" s="1">
        <f t="shared" ref="L1748:O1748" si="1964">L9</f>
        <v>35.628238313998075</v>
      </c>
      <c r="M1748" s="1">
        <f t="shared" si="1964"/>
        <v>35.852898523968364</v>
      </c>
      <c r="N1748" s="1">
        <f t="shared" si="1964"/>
        <v>35.603178348358398</v>
      </c>
      <c r="O1748" s="1">
        <f t="shared" si="1964"/>
        <v>35.6031825905457</v>
      </c>
      <c r="P1748" s="1">
        <f t="shared" si="1958"/>
        <v>35.603180039305784</v>
      </c>
      <c r="Q1748" s="1">
        <f t="shared" si="1958"/>
        <v>35.603188561748901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34.100441765612217</v>
      </c>
      <c r="G1749" s="1">
        <f t="shared" si="1956"/>
        <v>34.696317029238521</v>
      </c>
      <c r="H1749" s="1">
        <f t="shared" si="1956"/>
        <v>34.696321913121309</v>
      </c>
      <c r="I1749" s="1">
        <f t="shared" si="1956"/>
        <v>34.696333499655296</v>
      </c>
      <c r="J1749" s="1">
        <f t="shared" si="1956"/>
        <v>34.696346549623101</v>
      </c>
      <c r="K1749" s="1">
        <f t="shared" si="1956"/>
        <v>34.696368249773911</v>
      </c>
      <c r="L1749" s="1">
        <f t="shared" ref="L1749:O1749" si="1965">L10</f>
        <v>40.791484120623849</v>
      </c>
      <c r="M1749" s="1">
        <f t="shared" si="1965"/>
        <v>42.153785378837924</v>
      </c>
      <c r="N1749" s="1">
        <f t="shared" si="1965"/>
        <v>42.695522019897425</v>
      </c>
      <c r="O1749" s="1">
        <f t="shared" si="1965"/>
        <v>42.695787355685241</v>
      </c>
      <c r="P1749" s="1">
        <f t="shared" si="1958"/>
        <v>42.696046262060506</v>
      </c>
      <c r="Q1749" s="1">
        <f t="shared" si="1958"/>
        <v>42.696482937594062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3.798086808997363</v>
      </c>
      <c r="G1750" s="1">
        <f t="shared" si="1956"/>
        <v>9.9852580330041043</v>
      </c>
      <c r="H1750" s="1">
        <f t="shared" si="1956"/>
        <v>12.540135568915797</v>
      </c>
      <c r="I1750" s="1">
        <f t="shared" si="1956"/>
        <v>12.540431009734341</v>
      </c>
      <c r="J1750" s="1">
        <f t="shared" si="1956"/>
        <v>12.540433255464041</v>
      </c>
      <c r="K1750" s="1">
        <f t="shared" si="1956"/>
        <v>12.543235914554277</v>
      </c>
      <c r="L1750" s="1">
        <f t="shared" ref="L1750:O1750" si="1966">L11</f>
        <v>15.741863842214492</v>
      </c>
      <c r="M1750" s="1">
        <f t="shared" si="1966"/>
        <v>18.81298649874056</v>
      </c>
      <c r="N1750" s="1">
        <f t="shared" si="1966"/>
        <v>18.812982438644614</v>
      </c>
      <c r="O1750" s="1">
        <f t="shared" si="1966"/>
        <v>18.813011111884062</v>
      </c>
      <c r="P1750" s="1">
        <f t="shared" si="1958"/>
        <v>18.813027383293321</v>
      </c>
      <c r="Q1750" s="1">
        <f t="shared" si="1958"/>
        <v>18.815656540161232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149.43048965396639</v>
      </c>
      <c r="G1751" s="1">
        <f t="shared" si="1956"/>
        <v>125.605760662813</v>
      </c>
      <c r="H1751" s="1">
        <f t="shared" si="1956"/>
        <v>141.15421109688734</v>
      </c>
      <c r="I1751" s="1">
        <f t="shared" si="1956"/>
        <v>151.12458468671915</v>
      </c>
      <c r="J1751" s="1">
        <f t="shared" si="1956"/>
        <v>151.46561360503893</v>
      </c>
      <c r="K1751" s="1">
        <f t="shared" si="1956"/>
        <v>151.53126251961157</v>
      </c>
      <c r="L1751" s="1">
        <f t="shared" ref="L1751:O1751" si="1967">L12</f>
        <v>151.79752786607696</v>
      </c>
      <c r="M1751" s="1">
        <f t="shared" si="1967"/>
        <v>151.89687293733166</v>
      </c>
      <c r="N1751" s="1">
        <f t="shared" si="1967"/>
        <v>151.94607306658907</v>
      </c>
      <c r="O1751" s="1">
        <f t="shared" si="1967"/>
        <v>153.23354982195946</v>
      </c>
      <c r="P1751" s="1">
        <f t="shared" si="1958"/>
        <v>153.25117122844256</v>
      </c>
      <c r="Q1751" s="1">
        <f t="shared" si="1958"/>
        <v>153.80061637683679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66.745680309961145</v>
      </c>
      <c r="G1752" s="1">
        <f t="shared" si="1968"/>
        <v>49.798799455806055</v>
      </c>
      <c r="H1752" s="1">
        <f t="shared" si="1968"/>
        <v>68.756522263914775</v>
      </c>
      <c r="I1752" s="1">
        <f t="shared" si="1968"/>
        <v>70.431408708600458</v>
      </c>
      <c r="J1752" s="1">
        <f t="shared" si="1968"/>
        <v>71.413705261246434</v>
      </c>
      <c r="K1752" s="1">
        <f t="shared" si="1968"/>
        <v>72.497745166993241</v>
      </c>
      <c r="L1752" s="1">
        <f t="shared" ref="L1752:O1752" si="1969">L13</f>
        <v>73.751582298030527</v>
      </c>
      <c r="M1752" s="1">
        <f t="shared" si="1969"/>
        <v>74.835657351554786</v>
      </c>
      <c r="N1752" s="1">
        <f t="shared" si="1969"/>
        <v>74.835678544736112</v>
      </c>
      <c r="O1752" s="1">
        <f t="shared" si="1969"/>
        <v>74.835678587278082</v>
      </c>
      <c r="P1752" s="1">
        <f t="shared" si="1958"/>
        <v>74.83570206868572</v>
      </c>
      <c r="Q1752" s="1">
        <f t="shared" si="1958"/>
        <v>74.836021411088907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66.632402869776683</v>
      </c>
      <c r="G1753" s="1">
        <f t="shared" si="1968"/>
        <v>55.764001028047744</v>
      </c>
      <c r="H1753" s="1">
        <f t="shared" si="1968"/>
        <v>65.553213539877675</v>
      </c>
      <c r="I1753" s="1">
        <f t="shared" si="1968"/>
        <v>64.716663142973374</v>
      </c>
      <c r="J1753" s="1">
        <f t="shared" si="1968"/>
        <v>63.735311595558237</v>
      </c>
      <c r="K1753" s="1">
        <f t="shared" si="1968"/>
        <v>62.651279281130627</v>
      </c>
      <c r="L1753" s="1">
        <f t="shared" ref="L1753:O1753" si="1970">L14</f>
        <v>61.565594971142026</v>
      </c>
      <c r="M1753" s="1">
        <f t="shared" si="1970"/>
        <v>60.481527386778247</v>
      </c>
      <c r="N1753" s="1">
        <f t="shared" si="1970"/>
        <v>60.481505530521801</v>
      </c>
      <c r="O1753" s="1">
        <f t="shared" si="1970"/>
        <v>60.481508807458702</v>
      </c>
      <c r="P1753" s="1">
        <f t="shared" si="1958"/>
        <v>60.48148535033949</v>
      </c>
      <c r="Q1753" s="1">
        <f t="shared" si="1958"/>
        <v>60.481176159103924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16.052406474228587</v>
      </c>
      <c r="G1754" s="1">
        <f t="shared" si="1968"/>
        <v>20.042960178959184</v>
      </c>
      <c r="H1754" s="1">
        <f t="shared" si="1968"/>
        <v>6.8444752930948907</v>
      </c>
      <c r="I1754" s="1">
        <f t="shared" si="1968"/>
        <v>15.976512835145302</v>
      </c>
      <c r="J1754" s="1">
        <f t="shared" si="1968"/>
        <v>16.31659674823425</v>
      </c>
      <c r="K1754" s="1">
        <f t="shared" si="1968"/>
        <v>16.382238071487699</v>
      </c>
      <c r="L1754" s="1">
        <f t="shared" ref="L1754:O1754" si="1971">L15</f>
        <v>16.480350596904408</v>
      </c>
      <c r="M1754" s="1">
        <f t="shared" si="1971"/>
        <v>16.579688198998628</v>
      </c>
      <c r="N1754" s="1">
        <f t="shared" si="1971"/>
        <v>16.62888899133117</v>
      </c>
      <c r="O1754" s="1">
        <f t="shared" si="1971"/>
        <v>17.916362427222687</v>
      </c>
      <c r="P1754" s="1">
        <f t="shared" si="1958"/>
        <v>17.933983809417366</v>
      </c>
      <c r="Q1754" s="1">
        <f t="shared" si="1958"/>
        <v>18.483418806643947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12.556467234122255</v>
      </c>
      <c r="G1755" s="1">
        <f t="shared" si="1968"/>
        <v>16.522181891790758</v>
      </c>
      <c r="H1755" s="1">
        <f t="shared" si="1968"/>
        <v>32.460114569827169</v>
      </c>
      <c r="I1755" s="1">
        <f t="shared" si="1968"/>
        <v>57.817096627208464</v>
      </c>
      <c r="J1755" s="1">
        <f t="shared" si="1968"/>
        <v>82.594880051049941</v>
      </c>
      <c r="K1755" s="1">
        <f t="shared" si="1968"/>
        <v>89.149912600928289</v>
      </c>
      <c r="L1755" s="1">
        <f t="shared" ref="L1755:O1755" si="1972">L16</f>
        <v>95.946918164785316</v>
      </c>
      <c r="M1755" s="1">
        <f t="shared" si="1972"/>
        <v>106.75098084759495</v>
      </c>
      <c r="N1755" s="1">
        <f t="shared" si="1972"/>
        <v>110.2565295022234</v>
      </c>
      <c r="O1755" s="1">
        <f t="shared" si="1972"/>
        <v>113.12250320235779</v>
      </c>
      <c r="P1755" s="1">
        <f t="shared" si="1958"/>
        <v>115.13895338842886</v>
      </c>
      <c r="Q1755" s="1">
        <f t="shared" si="1958"/>
        <v>116.1576755028387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0.52402241979800346</v>
      </c>
      <c r="G1756" s="1">
        <f t="shared" si="1968"/>
        <v>0.54529438141650721</v>
      </c>
      <c r="H1756" s="1">
        <f t="shared" si="1968"/>
        <v>0.50316707897813973</v>
      </c>
      <c r="I1756" s="1">
        <f t="shared" si="1968"/>
        <v>0.89093771901875096</v>
      </c>
      <c r="J1756" s="1">
        <f t="shared" si="1968"/>
        <v>0.9449160387814759</v>
      </c>
      <c r="K1756" s="1">
        <f t="shared" si="1968"/>
        <v>0.9450251271830048</v>
      </c>
      <c r="L1756" s="1">
        <f t="shared" ref="L1756:O1756" si="1973">L17</f>
        <v>1.0535280211422595</v>
      </c>
      <c r="M1756" s="1">
        <f t="shared" si="1973"/>
        <v>1.0537205115383321</v>
      </c>
      <c r="N1756" s="1">
        <f t="shared" si="1973"/>
        <v>1.0552577077286571</v>
      </c>
      <c r="O1756" s="1">
        <f t="shared" si="1973"/>
        <v>1.0552706400181691</v>
      </c>
      <c r="P1756" s="1">
        <f t="shared" si="1958"/>
        <v>1.0552770684123791</v>
      </c>
      <c r="Q1756" s="1">
        <f t="shared" si="1958"/>
        <v>1.0553016909609725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18.873066808327568</v>
      </c>
      <c r="G1757" s="1">
        <f t="shared" si="1968"/>
        <v>22.214841330539752</v>
      </c>
      <c r="H1757" s="1">
        <f t="shared" si="1968"/>
        <v>26.366602187940988</v>
      </c>
      <c r="I1757" s="1">
        <f t="shared" si="1968"/>
        <v>36.458577827163531</v>
      </c>
      <c r="J1757" s="1">
        <f t="shared" si="1968"/>
        <v>55.599737831777695</v>
      </c>
      <c r="K1757" s="1">
        <f t="shared" si="1968"/>
        <v>60.407568888651113</v>
      </c>
      <c r="L1757" s="1">
        <f t="shared" ref="L1757:O1757" si="1974">L18</f>
        <v>72.676458919146896</v>
      </c>
      <c r="M1757" s="1">
        <f t="shared" si="1974"/>
        <v>88.007814996898574</v>
      </c>
      <c r="N1757" s="1">
        <f t="shared" si="1974"/>
        <v>89.676131655189323</v>
      </c>
      <c r="O1757" s="1">
        <f t="shared" si="1974"/>
        <v>90.946998377813586</v>
      </c>
      <c r="P1757" s="1">
        <f t="shared" si="1958"/>
        <v>91.496294741279826</v>
      </c>
      <c r="Q1757" s="1">
        <f t="shared" si="1958"/>
        <v>93.701925678631142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3.8626385960686564E-4</v>
      </c>
      <c r="L1758" s="1">
        <f t="shared" ref="L1758:O1758" si="1975">L19</f>
        <v>0.11704087928263084</v>
      </c>
      <c r="M1758" s="1">
        <f t="shared" si="1975"/>
        <v>9.3020479946830326E-2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22.329697434738979</v>
      </c>
      <c r="G1759" s="3">
        <f t="shared" si="1976"/>
        <v>24.409503690269446</v>
      </c>
      <c r="H1759" s="3">
        <f t="shared" si="1976"/>
        <v>28.832133224200291</v>
      </c>
      <c r="I1759" s="3">
        <f t="shared" si="1976"/>
        <v>34.003551636736859</v>
      </c>
      <c r="J1759" s="3">
        <f t="shared" si="1976"/>
        <v>40.103278122175332</v>
      </c>
      <c r="K1759" s="3">
        <f t="shared" si="1976"/>
        <v>40.791510574927521</v>
      </c>
      <c r="L1759" s="3">
        <f t="shared" ref="L1759:O1759" si="1977">SUM(L1760,L1762,L1766,L1770,L1786,L1793,L1801,L1803,L1811,L1815,L1809)</f>
        <v>42.071628974213397</v>
      </c>
      <c r="M1759" s="3">
        <f t="shared" si="1977"/>
        <v>44.064358075517461</v>
      </c>
      <c r="N1759" s="3">
        <f t="shared" si="1977"/>
        <v>46.066038011691909</v>
      </c>
      <c r="O1759" s="3">
        <f t="shared" si="1977"/>
        <v>47.794599240286928</v>
      </c>
      <c r="P1759" s="3">
        <f>SUM(P1760,P1762,P1766,P1770,P1786,P1793,P1801,P1803,P1811,P1815,P1809)</f>
        <v>48.434137319198207</v>
      </c>
      <c r="Q1759" s="3">
        <f>SUM(Q1760,Q1762,Q1766,Q1770,Q1786,Q1793,Q1801,Q1803,Q1811,Q1815,Q1809)</f>
        <v>49.108601648280057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3.0935586983854493</v>
      </c>
      <c r="G1760" s="1">
        <f t="shared" ref="G1760:O1760" si="1978">+G1761</f>
        <v>3.0935585003790473</v>
      </c>
      <c r="H1760" s="1">
        <f t="shared" si="1978"/>
        <v>2.8348818401252651</v>
      </c>
      <c r="I1760" s="1">
        <f t="shared" si="1978"/>
        <v>2.7577516311744033</v>
      </c>
      <c r="J1760" s="1">
        <f t="shared" si="1978"/>
        <v>2.36327087647707</v>
      </c>
      <c r="K1760" s="1">
        <f t="shared" si="1978"/>
        <v>1.3534932252754142</v>
      </c>
      <c r="L1760" s="1">
        <f t="shared" si="1978"/>
        <v>0.120558721922211</v>
      </c>
      <c r="M1760" s="1">
        <f t="shared" si="1978"/>
        <v>0.120558721922211</v>
      </c>
      <c r="N1760" s="1">
        <f t="shared" si="1978"/>
        <v>1.2827611957004745</v>
      </c>
      <c r="O1760" s="1">
        <f t="shared" si="1978"/>
        <v>2.2935253445930366</v>
      </c>
      <c r="P1760" s="1">
        <f>+P1761</f>
        <v>2.2974154895185754</v>
      </c>
      <c r="Q1760" s="1">
        <f>+Q1761</f>
        <v>2.2985886898238483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3.0935586983854493</v>
      </c>
      <c r="G1761" s="1">
        <f>'[1]Electricity and CHPs_CAP'!C$14</f>
        <v>3.0935585003790473</v>
      </c>
      <c r="H1761" s="1">
        <f>'[1]Electricity and CHPs_CAP'!D$14</f>
        <v>2.8348818401252651</v>
      </c>
      <c r="I1761" s="1">
        <f>'[1]Electricity and CHPs_CAP'!E$14</f>
        <v>2.7577516311744033</v>
      </c>
      <c r="J1761" s="1">
        <f>'[1]Electricity and CHPs_CAP'!F$14</f>
        <v>2.36327087647707</v>
      </c>
      <c r="K1761" s="1">
        <f>'[1]Electricity and CHPs_CAP'!G$14</f>
        <v>1.3534932252754142</v>
      </c>
      <c r="L1761" s="1">
        <f>'[1]Electricity and CHPs_CAP'!H$14</f>
        <v>0.120558721922211</v>
      </c>
      <c r="M1761" s="1">
        <f>'[1]Electricity and CHPs_CAP'!I$14</f>
        <v>0.120558721922211</v>
      </c>
      <c r="N1761" s="1">
        <f>'[1]Electricity and CHPs_CAP'!J$14</f>
        <v>1.2827611957004745</v>
      </c>
      <c r="O1761" s="1">
        <f>'[1]Electricity and CHPs_CAP'!K$14</f>
        <v>2.2935253445930366</v>
      </c>
      <c r="P1761" s="1">
        <f>'[1]Electricity and CHPs_CAP'!L$14</f>
        <v>2.2974154895185754</v>
      </c>
      <c r="Q1761" s="1">
        <f>'[1]Electricity and CHPs_CAP'!M$14</f>
        <v>2.2985886898238483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16.119556035101752</v>
      </c>
      <c r="H1762" s="1">
        <f t="shared" si="1980"/>
        <v>16.564118774413842</v>
      </c>
      <c r="I1762" s="1">
        <f t="shared" si="1980"/>
        <v>16.655252922540217</v>
      </c>
      <c r="J1762" s="1">
        <f t="shared" si="1980"/>
        <v>16.683984633392612</v>
      </c>
      <c r="K1762" s="1">
        <f t="shared" si="1980"/>
        <v>16.699785628668021</v>
      </c>
      <c r="L1762" s="1">
        <f t="shared" ref="L1762:O1762" si="1981">SUM(L1763:L1765)</f>
        <v>16.840735460109144</v>
      </c>
      <c r="M1762" s="1">
        <f t="shared" si="1981"/>
        <v>16.935980478001134</v>
      </c>
      <c r="N1762" s="1">
        <f t="shared" si="1981"/>
        <v>16.935981171176095</v>
      </c>
      <c r="O1762" s="1">
        <f t="shared" si="1981"/>
        <v>16.936057522066509</v>
      </c>
      <c r="P1762" s="1">
        <f>SUM(P1763:P1765)</f>
        <v>16.936059827192697</v>
      </c>
      <c r="Q1762" s="1">
        <f>SUM(Q1763:Q1765)</f>
        <v>16.936422411515053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7.3409657954584979</v>
      </c>
      <c r="H1763" s="1">
        <f>'[1]Electricity and CHPs_CAP'!D$15</f>
        <v>7.3454585116848268</v>
      </c>
      <c r="I1763" s="1">
        <f>'[1]Electricity and CHPs_CAP'!E$15</f>
        <v>7.4152527722865313</v>
      </c>
      <c r="J1763" s="1">
        <f>'[1]Electricity and CHPs_CAP'!F$15</f>
        <v>7.4365071906308966</v>
      </c>
      <c r="K1763" s="1">
        <f>'[1]Electricity and CHPs_CAP'!G$15</f>
        <v>7.4523067377698293</v>
      </c>
      <c r="L1763" s="1">
        <f>'[1]Electricity and CHPs_CAP'!H$15</f>
        <v>7.5932453859093441</v>
      </c>
      <c r="M1763" s="1">
        <f>'[1]Electricity and CHPs_CAP'!I$15</f>
        <v>7.6884366408725882</v>
      </c>
      <c r="N1763" s="1">
        <f>'[1]Electricity and CHPs_CAP'!J$15</f>
        <v>7.688436834974687</v>
      </c>
      <c r="O1763" s="1">
        <f>'[1]Electricity and CHPs_CAP'!K$15</f>
        <v>7.6884375685292872</v>
      </c>
      <c r="P1763" s="1">
        <f>'[1]Electricity and CHPs_CAP'!L$15</f>
        <v>7.6884382005482284</v>
      </c>
      <c r="Q1763" s="1">
        <f>'[1]Electricity and CHPs_CAP'!M$15</f>
        <v>7.688445282530215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4.8073858684171764</v>
      </c>
      <c r="H1764" s="1">
        <f>'[1]Electricity and CHPs_CAP'!D$16</f>
        <v>4.8590348376239856</v>
      </c>
      <c r="I1764" s="1">
        <f>'[1]Electricity and CHPs_CAP'!E$16</f>
        <v>4.8803747251486573</v>
      </c>
      <c r="J1764" s="1">
        <f>'[1]Electricity and CHPs_CAP'!F$16</f>
        <v>4.8878510861372506</v>
      </c>
      <c r="K1764" s="1">
        <f>'[1]Electricity and CHPs_CAP'!G$16</f>
        <v>4.8878517338740473</v>
      </c>
      <c r="L1764" s="1">
        <f>'[1]Electricity and CHPs_CAP'!H$16</f>
        <v>4.8878524431875601</v>
      </c>
      <c r="M1764" s="1">
        <f>'[1]Electricity and CHPs_CAP'!I$16</f>
        <v>4.8878529299842537</v>
      </c>
      <c r="N1764" s="1">
        <f>'[1]Electricity and CHPs_CAP'!J$16</f>
        <v>4.8878531360017758</v>
      </c>
      <c r="O1764" s="1">
        <f>'[1]Electricity and CHPs_CAP'!K$16</f>
        <v>4.8878540389181246</v>
      </c>
      <c r="P1764" s="1">
        <f>'[1]Electricity and CHPs_CAP'!L$16</f>
        <v>4.887854853759193</v>
      </c>
      <c r="Q1764" s="1">
        <f>'[1]Electricity and CHPs_CAP'!M$16</f>
        <v>4.8879029884933498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3.9712043712260789</v>
      </c>
      <c r="H1765" s="1">
        <f>'[1]Electricity and CHPs_CAP'!D$17</f>
        <v>4.3596254251050288</v>
      </c>
      <c r="I1765" s="1">
        <f>'[1]Electricity and CHPs_CAP'!E$17</f>
        <v>4.3596254251050288</v>
      </c>
      <c r="J1765" s="1">
        <f>'[1]Electricity and CHPs_CAP'!F$17</f>
        <v>4.3596263566244655</v>
      </c>
      <c r="K1765" s="1">
        <f>'[1]Electricity and CHPs_CAP'!G$17</f>
        <v>4.3596271570241454</v>
      </c>
      <c r="L1765" s="1">
        <f>'[1]Electricity and CHPs_CAP'!H$17</f>
        <v>4.3596376310122391</v>
      </c>
      <c r="M1765" s="1">
        <f>'[1]Electricity and CHPs_CAP'!I$17</f>
        <v>4.3596909071442917</v>
      </c>
      <c r="N1765" s="1">
        <f>'[1]Electricity and CHPs_CAP'!J$17</f>
        <v>4.3596912001996335</v>
      </c>
      <c r="O1765" s="1">
        <f>'[1]Electricity and CHPs_CAP'!K$17</f>
        <v>4.3597659146190955</v>
      </c>
      <c r="P1765" s="1">
        <f>'[1]Electricity and CHPs_CAP'!L$17</f>
        <v>4.3597667728852763</v>
      </c>
      <c r="Q1765" s="1">
        <f>'[1]Electricity and CHPs_CAP'!M$17</f>
        <v>4.3600741404914887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3.1160709000389766E-2</v>
      </c>
      <c r="G1766" s="1">
        <f t="shared" ref="G1766:K1766" si="1982">SUM(G1767:G1769)</f>
        <v>4.3885140659728622E-2</v>
      </c>
      <c r="H1766" s="1">
        <f t="shared" si="1982"/>
        <v>3.5225396188198636E-2</v>
      </c>
      <c r="I1766" s="1">
        <f t="shared" si="1982"/>
        <v>8.7932707759236534E-2</v>
      </c>
      <c r="J1766" s="1">
        <f t="shared" si="1982"/>
        <v>8.6574857662996552E-2</v>
      </c>
      <c r="K1766" s="1">
        <f t="shared" si="1982"/>
        <v>7.5514791774340298E-2</v>
      </c>
      <c r="L1766" s="1">
        <f t="shared" ref="L1766:O1766" si="1983">SUM(L1767:L1769)</f>
        <v>8.0151410807134033E-2</v>
      </c>
      <c r="M1766" s="1">
        <f t="shared" si="1983"/>
        <v>2.0736061863834993E-2</v>
      </c>
      <c r="N1766" s="1">
        <f t="shared" si="1983"/>
        <v>2.1507247604031342E-2</v>
      </c>
      <c r="O1766" s="1">
        <f t="shared" si="1983"/>
        <v>1.1620039397824048E-2</v>
      </c>
      <c r="P1766" s="1">
        <f>SUM(P1767:P1769)</f>
        <v>3.5662682207480853E-2</v>
      </c>
      <c r="Q1766" s="1">
        <f>SUM(Q1767:Q1769)</f>
        <v>3.579097554367297E-2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2.1156394206134306E-2</v>
      </c>
      <c r="G1767" s="1">
        <f>'[1]Electricity and CHPs_CAP'!C$18</f>
        <v>2.1090631599936821E-2</v>
      </c>
      <c r="H1767" s="1">
        <f>'[1]Electricity and CHPs_CAP'!D$18</f>
        <v>1.2489781899844402E-2</v>
      </c>
      <c r="I1767" s="1">
        <f>'[1]Electricity and CHPs_CAP'!E$18</f>
        <v>6.5317043173096417E-2</v>
      </c>
      <c r="J1767" s="1">
        <f>'[1]Electricity and CHPs_CAP'!F$18</f>
        <v>7.5293701256287926E-2</v>
      </c>
      <c r="K1767" s="1">
        <f>'[1]Electricity and CHPs_CAP'!G$18</f>
        <v>7.5308681874279831E-2</v>
      </c>
      <c r="L1767" s="1">
        <f>'[1]Electricity and CHPs_CAP'!H$18</f>
        <v>7.9996287304718833E-2</v>
      </c>
      <c r="M1767" s="1">
        <f>'[1]Electricity and CHPs_CAP'!I$18</f>
        <v>2.0573450234129403E-2</v>
      </c>
      <c r="N1767" s="1">
        <f>'[1]Electricity and CHPs_CAP'!J$18</f>
        <v>2.0542462534741693E-2</v>
      </c>
      <c r="O1767" s="1">
        <f>'[1]Electricity and CHPs_CAP'!K$18</f>
        <v>1.06099239345451E-2</v>
      </c>
      <c r="P1767" s="1">
        <f>'[1]Electricity and CHPs_CAP'!L$18</f>
        <v>8.9706623688995228E-3</v>
      </c>
      <c r="Q1767" s="1">
        <f>'[1]Electricity and CHPs_CAP'!M$18</f>
        <v>9.5081066814292504E-3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1.6991762398391314E-3</v>
      </c>
      <c r="G1768" s="1">
        <f>'[1]Electricity and CHPs_CAP'!C$28</f>
        <v>5.5518579034481881E-4</v>
      </c>
      <c r="H1768" s="1">
        <f>'[1]Electricity and CHPs_CAP'!D$28</f>
        <v>4.9706091459334432E-4</v>
      </c>
      <c r="I1768" s="1">
        <f>'[1]Electricity and CHPs_CAP'!E$28</f>
        <v>3.7735378491069241E-4</v>
      </c>
      <c r="J1768" s="1">
        <f>'[1]Electricity and CHPs_CAP'!F$28</f>
        <v>3.5728205371623415E-4</v>
      </c>
      <c r="K1768" s="1">
        <f>'[1]Electricity and CHPs_CAP'!G$28</f>
        <v>2.0610990006046464E-4</v>
      </c>
      <c r="L1768" s="1">
        <f>'[1]Electricity and CHPs_CAP'!H$28</f>
        <v>1.551235024151932E-4</v>
      </c>
      <c r="M1768" s="1">
        <f>'[1]Electricity and CHPs_CAP'!I$28</f>
        <v>1.6261162970558946E-4</v>
      </c>
      <c r="N1768" s="1">
        <f>'[1]Electricity and CHPs_CAP'!J$28</f>
        <v>1.5637776901871736E-4</v>
      </c>
      <c r="O1768" s="1">
        <f>'[1]Electricity and CHPs_CAP'!K$28</f>
        <v>1.8949840350788262E-4</v>
      </c>
      <c r="P1768" s="1">
        <f>'[1]Electricity and CHPs_CAP'!L$28</f>
        <v>1.6187749238277403E-4</v>
      </c>
      <c r="Q1768" s="1">
        <f>'[1]Electricity and CHPs_CAP'!M$28</f>
        <v>2.8006077235477801E-4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8.3051385544163307E-3</v>
      </c>
      <c r="G1769" s="1">
        <f>'[1]Electricity and CHPs_CAP'!C$41</f>
        <v>2.2239323269446987E-2</v>
      </c>
      <c r="H1769" s="1">
        <f>'[1]Electricity and CHPs_CAP'!D$41</f>
        <v>2.2238553373760891E-2</v>
      </c>
      <c r="I1769" s="1">
        <f>'[1]Electricity and CHPs_CAP'!E$41</f>
        <v>2.2238310801229427E-2</v>
      </c>
      <c r="J1769" s="1">
        <f>'[1]Electricity and CHPs_CAP'!F$41</f>
        <v>1.0923874352992387E-2</v>
      </c>
      <c r="K1769" s="1">
        <f>'[1]Electricity and CHPs_CAP'!G$41</f>
        <v>0</v>
      </c>
      <c r="L1769" s="1">
        <f>'[1]Electricity and CHPs_CAP'!H$41</f>
        <v>0</v>
      </c>
      <c r="M1769" s="1">
        <f>'[1]Electricity and CHPs_CAP'!I$41</f>
        <v>0</v>
      </c>
      <c r="N1769" s="1">
        <f>'[1]Electricity and CHPs_CAP'!J$41</f>
        <v>8.0840730027093304E-4</v>
      </c>
      <c r="O1769" s="1">
        <f>'[1]Electricity and CHPs_CAP'!K$41</f>
        <v>8.2061705977106651E-4</v>
      </c>
      <c r="P1769" s="1">
        <f>'[1]Electricity and CHPs_CAP'!L$41</f>
        <v>2.6530142346198559E-2</v>
      </c>
      <c r="Q1769" s="1">
        <f>'[1]Electricity and CHPs_CAP'!M$41</f>
        <v>2.6002808089888946E-2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0.22395025340483105</v>
      </c>
      <c r="G1770" s="1">
        <f t="shared" ref="G1770:K1770" si="1985">SUM(G1771:G1785)</f>
        <v>0.21667856643388189</v>
      </c>
      <c r="H1770" s="1">
        <f t="shared" si="1985"/>
        <v>0.20946090962120012</v>
      </c>
      <c r="I1770" s="1">
        <f t="shared" si="1985"/>
        <v>0.20943762577228275</v>
      </c>
      <c r="J1770" s="1">
        <f t="shared" si="1985"/>
        <v>0.26593116947076534</v>
      </c>
      <c r="K1770" s="1">
        <f t="shared" si="1985"/>
        <v>0.25191597733831922</v>
      </c>
      <c r="L1770" s="1">
        <f t="shared" ref="L1770:O1770" si="1986">SUM(L1771:L1785)</f>
        <v>0.38757239617865463</v>
      </c>
      <c r="M1770" s="1">
        <f t="shared" si="1986"/>
        <v>0.40361321112823489</v>
      </c>
      <c r="N1770" s="1">
        <f t="shared" si="1986"/>
        <v>0.42947251652632656</v>
      </c>
      <c r="O1770" s="1">
        <f t="shared" si="1986"/>
        <v>0.48276461257510245</v>
      </c>
      <c r="P1770" s="1">
        <f>SUM(P1771:P1785)</f>
        <v>0.52501505194191223</v>
      </c>
      <c r="Q1770" s="1">
        <f>SUM(Q1771:Q1785)</f>
        <v>0.5241373061635517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5.8679833006767399E-6</v>
      </c>
      <c r="L1771" s="1">
        <f>'[1]Electricity and CHPs_CAP'!H$21</f>
        <v>7.0904647590950988E-6</v>
      </c>
      <c r="M1771" s="1">
        <f>'[1]Electricity and CHPs_CAP'!I$21</f>
        <v>1.5391784346723098E-5</v>
      </c>
      <c r="N1771" s="1">
        <f>'[1]Electricity and CHPs_CAP'!J$21</f>
        <v>3.0566889802092942E-4</v>
      </c>
      <c r="O1771" s="1">
        <f>'[1]Electricity and CHPs_CAP'!K$21</f>
        <v>3.4602368563399629E-4</v>
      </c>
      <c r="P1771" s="1">
        <f>'[1]Electricity and CHPs_CAP'!L$21</f>
        <v>4.5271484506300628E-4</v>
      </c>
      <c r="Q1771" s="1">
        <f>'[1]Electricity and CHPs_CAP'!M$21</f>
        <v>5.6385604789856777E-4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1.42169517105151E-4</v>
      </c>
      <c r="K1772" s="1">
        <f>'[1]Electricity and CHPs_CAP'!G$22</f>
        <v>5.9192640628524709E-4</v>
      </c>
      <c r="L1772" s="1">
        <f>'[1]Electricity and CHPs_CAP'!H$22</f>
        <v>1.4368103509165335E-2</v>
      </c>
      <c r="M1772" s="1">
        <f>'[1]Electricity and CHPs_CAP'!I$22</f>
        <v>2.9199958348812904E-2</v>
      </c>
      <c r="N1772" s="1">
        <f>'[1]Electricity and CHPs_CAP'!J$22</f>
        <v>2.9220945934907483E-2</v>
      </c>
      <c r="O1772" s="1">
        <f>'[1]Electricity and CHPs_CAP'!K$22</f>
        <v>2.9083557763143874E-2</v>
      </c>
      <c r="P1772" s="1">
        <f>'[1]Electricity and CHPs_CAP'!L$22</f>
        <v>2.8667821485078245E-2</v>
      </c>
      <c r="Q1772" s="1">
        <f>'[1]Electricity and CHPs_CAP'!M$22</f>
        <v>1.9384933473017684E-2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6.7582351949645803E-6</v>
      </c>
      <c r="M1773" s="1">
        <f>'[1]Electricity and CHPs_CAP'!I$23</f>
        <v>1.4036115341339099E-5</v>
      </c>
      <c r="N1773" s="1">
        <f>'[1]Electricity and CHPs_CAP'!J$23</f>
        <v>2.2153650301058778E-3</v>
      </c>
      <c r="O1773" s="1">
        <f>'[1]Electricity and CHPs_CAP'!K$23</f>
        <v>4.0127982498299368E-3</v>
      </c>
      <c r="P1773" s="1">
        <f>'[1]Electricity and CHPs_CAP'!L$23</f>
        <v>4.0128631512338251E-3</v>
      </c>
      <c r="Q1773" s="1">
        <f>'[1]Electricity and CHPs_CAP'!M$23</f>
        <v>4.0093321551918143E-3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4.5867423892282197E-2</v>
      </c>
      <c r="G1774" s="1">
        <f>IF('[1]Electricity and CHPs_CAP'!C$24&lt;0,0,'[1]Electricity and CHPs_CAP'!C$24)</f>
        <v>6.7039493114887105E-5</v>
      </c>
      <c r="H1774" s="1">
        <f>IF('[1]Electricity and CHPs_CAP'!D$24&lt;0,0,'[1]Electricity and CHPs_CAP'!D$24)</f>
        <v>6.7068975131798214E-5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M1774" s="1">
        <f>IF('[1]Electricity and CHPs_CAP'!I$24&lt;0,0,'[1]Electricity and CHPs_CAP'!I$24)</f>
        <v>0</v>
      </c>
      <c r="N1774" s="1">
        <f>IF('[1]Electricity and CHPs_CAP'!J$24&lt;0,0,'[1]Electricity and CHPs_CAP'!J$24)</f>
        <v>0</v>
      </c>
      <c r="O1774" s="1">
        <f>IF('[1]Electricity and CHPs_CAP'!K$24&lt;0,0,'[1]Electricity and CHPs_CAP'!K$24)</f>
        <v>0</v>
      </c>
      <c r="P1774" s="1">
        <f>IF('[1]Electricity and CHPs_CAP'!L$24&lt;0,0,'[1]Electricity and CHPs_CAP'!L$24)</f>
        <v>0</v>
      </c>
      <c r="Q1774" s="1">
        <f>IF('[1]Electricity and CHPs_CAP'!M$24&lt;0,0,'[1]Electricity and CHPs_CAP'!M$24)</f>
        <v>0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M1775" s="1">
        <f>'[1]Electricity and CHPs_CAP'!I$29</f>
        <v>0</v>
      </c>
      <c r="N1775" s="1">
        <f>'[1]Electricity and CHPs_CAP'!J$29</f>
        <v>0</v>
      </c>
      <c r="O1775" s="1">
        <f>'[1]Electricity and CHPs_CAP'!K$29</f>
        <v>0</v>
      </c>
      <c r="P1775" s="1">
        <f>'[1]Electricity and CHPs_CAP'!L$29</f>
        <v>0</v>
      </c>
      <c r="Q1775" s="1">
        <f>'[1]Electricity and CHPs_CAP'!M$29</f>
        <v>0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2.6879346678460807E-2</v>
      </c>
      <c r="G1776" s="1">
        <f>'[1]Electricity and CHPs_CAP'!C$39</f>
        <v>1.9880542051071773E-2</v>
      </c>
      <c r="H1776" s="1">
        <f>'[1]Electricity and CHPs_CAP'!D$39</f>
        <v>1.2646819516146213E-2</v>
      </c>
      <c r="I1776" s="1">
        <f>'[1]Electricity and CHPs_CAP'!E$39</f>
        <v>1.4312594539452401E-2</v>
      </c>
      <c r="J1776" s="1">
        <f>'[1]Electricity and CHPs_CAP'!F$39</f>
        <v>3.916853278778866E-2</v>
      </c>
      <c r="K1776" s="1">
        <f>'[1]Electricity and CHPs_CAP'!G$39</f>
        <v>6.6074338834272286E-2</v>
      </c>
      <c r="L1776" s="1">
        <f>'[1]Electricity and CHPs_CAP'!H$39</f>
        <v>6.2753941484391396E-2</v>
      </c>
      <c r="M1776" s="1">
        <f>'[1]Electricity and CHPs_CAP'!I$39</f>
        <v>6.0509058810532854E-2</v>
      </c>
      <c r="N1776" s="1">
        <f>'[1]Electricity and CHPs_CAP'!J$39</f>
        <v>6.0560437809289852E-2</v>
      </c>
      <c r="O1776" s="1">
        <f>'[1]Electricity and CHPs_CAP'!K$39</f>
        <v>3.3345909379214507E-2</v>
      </c>
      <c r="P1776" s="1">
        <f>'[1]Electricity and CHPs_CAP'!L$39</f>
        <v>5.2911260453741227E-2</v>
      </c>
      <c r="Q1776" s="1">
        <f>'[1]Electricity and CHPs_CAP'!M$39</f>
        <v>5.2722347963414976E-2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4.9571450642128801E-4</v>
      </c>
      <c r="L1777" s="1">
        <f>'[1]Electricity and CHPs_CAP'!H$40</f>
        <v>1.6635532696320617E-2</v>
      </c>
      <c r="M1777" s="1">
        <f>'[1]Electricity and CHPs_CAP'!I$40</f>
        <v>1.9991308311370654E-2</v>
      </c>
      <c r="N1777" s="1">
        <f>'[1]Electricity and CHPs_CAP'!J$40</f>
        <v>1.9927700936473659E-2</v>
      </c>
      <c r="O1777" s="1">
        <f>'[1]Electricity and CHPs_CAP'!K$40</f>
        <v>1.9503139864403968E-2</v>
      </c>
      <c r="P1777" s="1">
        <f>'[1]Electricity and CHPs_CAP'!L$40</f>
        <v>1.7644147724888353E-2</v>
      </c>
      <c r="Q1777" s="1">
        <f>'[1]Electricity and CHPs_CAP'!M$40</f>
        <v>1.7655527636322586E-2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5.9462209151378902E-5</v>
      </c>
      <c r="J1778" s="1">
        <f>'[1]Electricity and CHPs_CAP'!F$47</f>
        <v>1.0931411337507425E-4</v>
      </c>
      <c r="K1778" s="1">
        <f>'[1]Electricity and CHPs_CAP'!G$47</f>
        <v>2.2752712274711322E-4</v>
      </c>
      <c r="L1778" s="1">
        <f>'[1]Electricity and CHPs_CAP'!H$47</f>
        <v>1.8217506588331261E-4</v>
      </c>
      <c r="M1778" s="1">
        <f>'[1]Electricity and CHPs_CAP'!I$47</f>
        <v>2.0925410545259395E-4</v>
      </c>
      <c r="N1778" s="1">
        <f>'[1]Electricity and CHPs_CAP'!J$47</f>
        <v>1.6950149927865628E-4</v>
      </c>
      <c r="O1778" s="1">
        <f>'[1]Electricity and CHPs_CAP'!K$47</f>
        <v>2.3896005854470563E-4</v>
      </c>
      <c r="P1778" s="1">
        <f>'[1]Electricity and CHPs_CAP'!L$47</f>
        <v>1.860348458924505E-4</v>
      </c>
      <c r="Q1778" s="1">
        <f>'[1]Electricity and CHPs_CAP'!M$47</f>
        <v>2.5523177684259662E-4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4.1062625689935583E-3</v>
      </c>
      <c r="G1779" s="1">
        <f>'[1]Electricity and CHPs_CAP'!C$48</f>
        <v>7.0216750607197324E-4</v>
      </c>
      <c r="H1779" s="1">
        <f>'[1]Electricity and CHPs_CAP'!D$48</f>
        <v>7.0053351532920144E-4</v>
      </c>
      <c r="I1779" s="1">
        <f>'[1]Electricity and CHPs_CAP'!E$48</f>
        <v>6.7221931833873032E-4</v>
      </c>
      <c r="J1779" s="1">
        <f>'[1]Electricity and CHPs_CAP'!F$48</f>
        <v>5.1483860480446941E-4</v>
      </c>
      <c r="K1779" s="1">
        <f>'[1]Electricity and CHPs_CAP'!G$48</f>
        <v>2.25569037337476E-4</v>
      </c>
      <c r="L1779" s="1">
        <f>'[1]Electricity and CHPs_CAP'!H$48</f>
        <v>0</v>
      </c>
      <c r="M1779" s="1">
        <f>'[1]Electricity and CHPs_CAP'!I$48</f>
        <v>0</v>
      </c>
      <c r="N1779" s="1">
        <f>'[1]Electricity and CHPs_CAP'!J$48</f>
        <v>1.7603350536983349E-4</v>
      </c>
      <c r="O1779" s="1">
        <f>'[1]Electricity and CHPs_CAP'!K$48</f>
        <v>2.6346957134008538E-4</v>
      </c>
      <c r="P1779" s="1">
        <f>'[1]Electricity and CHPs_CAP'!L$48</f>
        <v>3.9967921666477814E-4</v>
      </c>
      <c r="Q1779" s="1">
        <f>'[1]Electricity and CHPs_CAP'!M$48</f>
        <v>5.0471628989469755E-4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M1780" s="1">
        <f>'[1]Electricity and CHPs_CAP'!I$49</f>
        <v>0</v>
      </c>
      <c r="N1780" s="1">
        <f>'[1]Electricity and CHPs_CAP'!J$49</f>
        <v>8.3961036157376292E-5</v>
      </c>
      <c r="O1780" s="1">
        <f>'[1]Electricity and CHPs_CAP'!K$49</f>
        <v>1.3938224918407402E-4</v>
      </c>
      <c r="P1780" s="1">
        <f>'[1]Electricity and CHPs_CAP'!L$49</f>
        <v>1.3987397088150656E-4</v>
      </c>
      <c r="Q1780" s="1">
        <f>'[1]Electricity and CHPs_CAP'!M$49</f>
        <v>2.8524199683216541E-4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8.3849864215966314E-3</v>
      </c>
      <c r="G1781" s="1">
        <f>'[1]Electricity and CHPs_CAP'!C$51</f>
        <v>9.0002613278445005E-3</v>
      </c>
      <c r="H1781" s="1">
        <f>'[1]Electricity and CHPs_CAP'!D$51</f>
        <v>9.0000807178084816E-3</v>
      </c>
      <c r="I1781" s="1">
        <f>'[1]Electricity and CHPs_CAP'!E$51</f>
        <v>8.9998101842870149E-3</v>
      </c>
      <c r="J1781" s="1">
        <f>'[1]Electricity and CHPs_CAP'!F$51</f>
        <v>8.9946079063121919E-3</v>
      </c>
      <c r="K1781" s="1">
        <f>'[1]Electricity and CHPs_CAP'!G$51</f>
        <v>3.8594189494572375E-3</v>
      </c>
      <c r="L1781" s="1">
        <f>'[1]Electricity and CHPs_CAP'!H$51</f>
        <v>0</v>
      </c>
      <c r="M1781" s="1">
        <f>'[1]Electricity and CHPs_CAP'!I$51</f>
        <v>0</v>
      </c>
      <c r="N1781" s="1">
        <f>'[1]Electricity and CHPs_CAP'!J$51</f>
        <v>2.067612752095391E-4</v>
      </c>
      <c r="O1781" s="1">
        <f>'[1]Electricity and CHPs_CAP'!K$51</f>
        <v>4.702167754869594E-4</v>
      </c>
      <c r="P1781" s="1">
        <f>'[1]Electricity and CHPs_CAP'!L$51</f>
        <v>4.7076819750672326E-4</v>
      </c>
      <c r="Q1781" s="1">
        <f>'[1]Electricity and CHPs_CAP'!M$51</f>
        <v>7.2077937236841279E-3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M1782" s="1">
        <f>'[1]Electricity and CHPs_CAP'!I$52</f>
        <v>0</v>
      </c>
      <c r="N1782" s="1">
        <f>'[1]Electricity and CHPs_CAP'!J$52</f>
        <v>2.11070889379678E-4</v>
      </c>
      <c r="O1782" s="1">
        <f>'[1]Electricity and CHPs_CAP'!K$52</f>
        <v>3.6668628414162323E-4</v>
      </c>
      <c r="P1782" s="1">
        <f>'[1]Electricity and CHPs_CAP'!L$52</f>
        <v>3.676026157012875E-4</v>
      </c>
      <c r="Q1782" s="1">
        <f>'[1]Electricity and CHPs_CAP'!M$52</f>
        <v>7.509216824507399E-4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7.3512556878626692E-2</v>
      </c>
      <c r="G1783" s="1">
        <f>'[1]Electricity and CHPs_CAP'!C$54</f>
        <v>8.474544473278757E-2</v>
      </c>
      <c r="H1783" s="1">
        <f>'[1]Electricity and CHPs_CAP'!D$54</f>
        <v>8.476436186620577E-2</v>
      </c>
      <c r="I1783" s="1">
        <f>'[1]Electricity and CHPs_CAP'!E$54</f>
        <v>8.4764687604401243E-2</v>
      </c>
      <c r="J1783" s="1">
        <f>'[1]Electricity and CHPs_CAP'!F$54</f>
        <v>0.12533234734578391</v>
      </c>
      <c r="K1783" s="1">
        <f>'[1]Electricity and CHPs_CAP'!G$54</f>
        <v>0.12534099924558936</v>
      </c>
      <c r="L1783" s="1">
        <f>'[1]Electricity and CHPs_CAP'!H$54</f>
        <v>0.29361879472293989</v>
      </c>
      <c r="M1783" s="1">
        <f>'[1]Electricity and CHPs_CAP'!I$54</f>
        <v>0.29367420365237784</v>
      </c>
      <c r="N1783" s="1">
        <f>'[1]Electricity and CHPs_CAP'!J$54</f>
        <v>0.31606356616653364</v>
      </c>
      <c r="O1783" s="1">
        <f>'[1]Electricity and CHPs_CAP'!K$54</f>
        <v>0.39457378819017092</v>
      </c>
      <c r="P1783" s="1">
        <f>'[1]Electricity and CHPs_CAP'!L$54</f>
        <v>0.4193754745009744</v>
      </c>
      <c r="Q1783" s="1">
        <f>'[1]Electricity and CHPs_CAP'!M$54</f>
        <v>0.41994034347098269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6.5199676964871167E-2</v>
      </c>
      <c r="G1784" s="1">
        <f>'[1]Electricity and CHPs_CAP'!C$55</f>
        <v>0.1022831113229912</v>
      </c>
      <c r="H1784" s="1">
        <f>'[1]Electricity and CHPs_CAP'!D$55</f>
        <v>0.10228204503057865</v>
      </c>
      <c r="I1784" s="1">
        <f>'[1]Electricity and CHPs_CAP'!E$55</f>
        <v>0.10062885191665198</v>
      </c>
      <c r="J1784" s="1">
        <f>'[1]Electricity and CHPs_CAP'!F$55</f>
        <v>9.1669359195595851E-2</v>
      </c>
      <c r="K1784" s="1">
        <f>'[1]Electricity and CHPs_CAP'!G$55</f>
        <v>5.5094615252908534E-2</v>
      </c>
      <c r="L1784" s="1">
        <f>'[1]Electricity and CHPs_CAP'!H$55</f>
        <v>0</v>
      </c>
      <c r="M1784" s="1">
        <f>'[1]Electricity and CHPs_CAP'!I$55</f>
        <v>0</v>
      </c>
      <c r="N1784" s="1">
        <f>'[1]Electricity and CHPs_CAP'!J$55</f>
        <v>2.12681863642863E-4</v>
      </c>
      <c r="O1784" s="1">
        <f>'[1]Electricity and CHPs_CAP'!K$55</f>
        <v>2.1878484693804717E-4</v>
      </c>
      <c r="P1784" s="1">
        <f>'[1]Electricity and CHPs_CAP'!L$55</f>
        <v>2.1909491715250989E-4</v>
      </c>
      <c r="Q1784" s="1">
        <f>'[1]Electricity and CHPs_CAP'!M$55</f>
        <v>4.8625965272838632E-4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M1785" s="1">
        <f>'[1]Electricity and CHPs_CAP'!I$58</f>
        <v>0</v>
      </c>
      <c r="N1785" s="1">
        <f>'[1]Electricity and CHPs_CAP'!J$58</f>
        <v>1.1882168195722599E-4</v>
      </c>
      <c r="O1785" s="1">
        <f>'[1]Electricity and CHPs_CAP'!K$58</f>
        <v>2.0189565706976931E-4</v>
      </c>
      <c r="P1785" s="1">
        <f>'[1]Electricity and CHPs_CAP'!L$58</f>
        <v>1.6771601713381272E-4</v>
      </c>
      <c r="Q1785" s="1">
        <f>'[1]Electricity and CHPs_CAP'!M$58</f>
        <v>3.7080029429056204E-4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0.40352415068635084</v>
      </c>
      <c r="G1786" s="1">
        <f t="shared" ref="G1786:K1786" si="1989">SUM(G1787:G1792)</f>
        <v>0.36226381220614456</v>
      </c>
      <c r="H1786" s="1">
        <f t="shared" si="1989"/>
        <v>0.36226393767482745</v>
      </c>
      <c r="I1786" s="1">
        <f t="shared" si="1989"/>
        <v>0.36002812027976949</v>
      </c>
      <c r="J1786" s="1">
        <f t="shared" si="1989"/>
        <v>0.45795630347647265</v>
      </c>
      <c r="K1786" s="1">
        <f t="shared" si="1989"/>
        <v>0.53540981487867967</v>
      </c>
      <c r="L1786" s="1">
        <f t="shared" ref="L1786:O1786" si="1990">SUM(L1787:L1792)</f>
        <v>0.62518979377659456</v>
      </c>
      <c r="M1786" s="1">
        <f t="shared" si="1990"/>
        <v>0.60534183252723883</v>
      </c>
      <c r="N1786" s="1">
        <f t="shared" si="1990"/>
        <v>0.55054734876933709</v>
      </c>
      <c r="O1786" s="1">
        <f t="shared" si="1990"/>
        <v>0.50057117282090779</v>
      </c>
      <c r="P1786" s="1">
        <f>SUM(P1787:P1792)</f>
        <v>0.47206884251361159</v>
      </c>
      <c r="Q1786" s="1">
        <f>SUM(Q1787:Q1792)</f>
        <v>0.4590164398602824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0.27650482637459783</v>
      </c>
      <c r="G1787" s="1">
        <f>'[1]Electricity and CHPs_CAP'!C$19</f>
        <v>0.27650313599786969</v>
      </c>
      <c r="H1787" s="1">
        <f>'[1]Electricity and CHPs_CAP'!D$19</f>
        <v>0.27650361790382399</v>
      </c>
      <c r="I1787" s="1">
        <f>'[1]Electricity and CHPs_CAP'!E$19</f>
        <v>0.27599243695572728</v>
      </c>
      <c r="J1787" s="1">
        <f>'[1]Electricity and CHPs_CAP'!F$19</f>
        <v>0.37463565499730228</v>
      </c>
      <c r="K1787" s="1">
        <f>'[1]Electricity and CHPs_CAP'!G$19</f>
        <v>0.35069620142173596</v>
      </c>
      <c r="L1787" s="1">
        <f>'[1]Electricity and CHPs_CAP'!H$19</f>
        <v>0.27936091963889964</v>
      </c>
      <c r="M1787" s="1">
        <f>'[1]Electricity and CHPs_CAP'!I$19</f>
        <v>0.26740128548067121</v>
      </c>
      <c r="N1787" s="1">
        <f>'[1]Electricity and CHPs_CAP'!J$19</f>
        <v>0.24459009337754228</v>
      </c>
      <c r="O1787" s="1">
        <f>'[1]Electricity and CHPs_CAP'!K$19</f>
        <v>0.19533862129694146</v>
      </c>
      <c r="P1787" s="1">
        <f>'[1]Electricity and CHPs_CAP'!L$19</f>
        <v>0.18284450044155551</v>
      </c>
      <c r="Q1787" s="1">
        <f>'[1]Electricity and CHPs_CAP'!M$19</f>
        <v>0.18351509131644289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9.9681734897131197E-2</v>
      </c>
      <c r="L1788" s="1">
        <f>'[1]Electricity and CHPs_CAP'!H$20</f>
        <v>0.22748058431236187</v>
      </c>
      <c r="M1788" s="1">
        <f>'[1]Electricity and CHPs_CAP'!I$20</f>
        <v>0.2274807688751882</v>
      </c>
      <c r="N1788" s="1">
        <f>'[1]Electricity and CHPs_CAP'!J$20</f>
        <v>0.19549963402005488</v>
      </c>
      <c r="O1788" s="1">
        <f>'[1]Electricity and CHPs_CAP'!K$20</f>
        <v>0.1947728079737181</v>
      </c>
      <c r="P1788" s="1">
        <f>'[1]Electricity and CHPs_CAP'!L$20</f>
        <v>0.1842875612730453</v>
      </c>
      <c r="Q1788" s="1">
        <f>'[1]Electricity and CHPs_CAP'!M$20</f>
        <v>0.16579189797573041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7.8399999999999997E-2</v>
      </c>
      <c r="G1789" s="1">
        <f>'[1]Electricity and CHPs_CAP'!C$26</f>
        <v>7.2061631301382836E-2</v>
      </c>
      <c r="H1789" s="1">
        <f>'[1]Electricity and CHPs_CAP'!D$26</f>
        <v>7.2060943649408918E-2</v>
      </c>
      <c r="I1789" s="1">
        <f>'[1]Electricity and CHPs_CAP'!E$26</f>
        <v>7.0489804072524212E-2</v>
      </c>
      <c r="J1789" s="1">
        <f>'[1]Electricity and CHPs_CAP'!F$26</f>
        <v>6.9927860574652292E-2</v>
      </c>
      <c r="K1789" s="1">
        <f>'[1]Electricity and CHPs_CAP'!G$26</f>
        <v>5.2447361122606985E-2</v>
      </c>
      <c r="L1789" s="1">
        <f>'[1]Electricity and CHPs_CAP'!H$26</f>
        <v>4.6529325833517036E-2</v>
      </c>
      <c r="M1789" s="1">
        <f>'[1]Electricity and CHPs_CAP'!I$26</f>
        <v>3.6633506442087918E-2</v>
      </c>
      <c r="N1789" s="1">
        <f>'[1]Electricity and CHPs_CAP'!J$26</f>
        <v>3.6633630920368393E-2</v>
      </c>
      <c r="O1789" s="1">
        <f>'[1]Electricity and CHPs_CAP'!K$26</f>
        <v>3.6633936935037061E-2</v>
      </c>
      <c r="P1789" s="1">
        <f>'[1]Electricity and CHPs_CAP'!L$26</f>
        <v>3.17775344455275E-2</v>
      </c>
      <c r="Q1789" s="1">
        <f>'[1]Electricity and CHPs_CAP'!M$26</f>
        <v>3.1692126240668014E-2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1.83059019309431E-2</v>
      </c>
      <c r="L1790" s="1">
        <f>'[1]Electricity and CHPs_CAP'!H$27</f>
        <v>3.8590151664175829E-2</v>
      </c>
      <c r="M1790" s="1">
        <f>'[1]Electricity and CHPs_CAP'!I$27</f>
        <v>3.9276037287929853E-2</v>
      </c>
      <c r="N1790" s="1">
        <f>'[1]Electricity and CHPs_CAP'!J$27</f>
        <v>3.9275285492105821E-2</v>
      </c>
      <c r="O1790" s="1">
        <f>'[1]Electricity and CHPs_CAP'!K$27</f>
        <v>3.9276496033647912E-2</v>
      </c>
      <c r="P1790" s="1">
        <f>'[1]Electricity and CHPs_CAP'!L$27</f>
        <v>3.8888481458125228E-2</v>
      </c>
      <c r="Q1790" s="1">
        <f>'[1]Electricity and CHPs_CAP'!M$27</f>
        <v>3.8936204928496712E-2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4.861932431175299E-2</v>
      </c>
      <c r="G1791" s="1">
        <f>'[1]Electricity and CHPs_CAP'!C$44</f>
        <v>1.3699044906892062E-2</v>
      </c>
      <c r="H1791" s="1">
        <f>'[1]Electricity and CHPs_CAP'!D$44</f>
        <v>1.3699376121594539E-2</v>
      </c>
      <c r="I1791" s="1">
        <f>'[1]Electricity and CHPs_CAP'!E$44</f>
        <v>1.3545879251518001E-2</v>
      </c>
      <c r="J1791" s="1">
        <f>'[1]Electricity and CHPs_CAP'!F$44</f>
        <v>1.3392787904518077E-2</v>
      </c>
      <c r="K1791" s="1">
        <f>'[1]Electricity and CHPs_CAP'!G$44</f>
        <v>1.2588506635426776E-2</v>
      </c>
      <c r="L1791" s="1">
        <f>'[1]Electricity and CHPs_CAP'!H$44</f>
        <v>6.0740684198160033E-5</v>
      </c>
      <c r="M1791" s="1">
        <f>'[1]Electricity and CHPs_CAP'!I$44</f>
        <v>5.774248676736031E-5</v>
      </c>
      <c r="N1791" s="1">
        <f>'[1]Electricity and CHPs_CAP'!J$44</f>
        <v>5.615084167149946E-5</v>
      </c>
      <c r="O1791" s="1">
        <f>'[1]Electricity and CHPs_CAP'!K$44</f>
        <v>5.6391985566019674E-5</v>
      </c>
      <c r="P1791" s="1">
        <f>'[1]Electricity and CHPs_CAP'!L$44</f>
        <v>4.1011340594249938E-5</v>
      </c>
      <c r="Q1791" s="1">
        <f>'[1]Electricity and CHPs_CAP'!M$44</f>
        <v>4.6170247122469007E-5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1.69010887083579E-3</v>
      </c>
      <c r="L1792" s="1">
        <f>'[1]Electricity and CHPs_CAP'!H$45</f>
        <v>3.3168071643442161E-2</v>
      </c>
      <c r="M1792" s="1">
        <f>'[1]Electricity and CHPs_CAP'!I$45</f>
        <v>3.4492491954594195E-2</v>
      </c>
      <c r="N1792" s="1">
        <f>'[1]Electricity and CHPs_CAP'!J$45</f>
        <v>3.4492554117594242E-2</v>
      </c>
      <c r="O1792" s="1">
        <f>'[1]Electricity and CHPs_CAP'!K$45</f>
        <v>3.4492918595997228E-2</v>
      </c>
      <c r="P1792" s="1">
        <f>'[1]Electricity and CHPs_CAP'!L$45</f>
        <v>3.4229753554763813E-2</v>
      </c>
      <c r="Q1792" s="1">
        <f>'[1]Electricity and CHPs_CAP'!M$45</f>
        <v>3.9034949151821936E-2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9.3359598031167636E-3</v>
      </c>
      <c r="G1793" s="1">
        <f t="shared" ref="G1793:K1793" si="1992">SUM(G1794:G1800)</f>
        <v>9.2396126511003832E-3</v>
      </c>
      <c r="H1793" s="1">
        <f t="shared" si="1992"/>
        <v>4.2324637350000645E-2</v>
      </c>
      <c r="I1793" s="1">
        <f t="shared" si="1992"/>
        <v>6.0764680919331779E-2</v>
      </c>
      <c r="J1793" s="1">
        <f t="shared" si="1992"/>
        <v>7.967759094401651E-2</v>
      </c>
      <c r="K1793" s="1">
        <f t="shared" si="1992"/>
        <v>0.21578537927961394</v>
      </c>
      <c r="L1793" s="1">
        <f t="shared" ref="L1793:O1793" si="1993">SUM(L1794:L1800)</f>
        <v>0.25380038261879401</v>
      </c>
      <c r="M1793" s="1">
        <f t="shared" si="1993"/>
        <v>0.28174334970809173</v>
      </c>
      <c r="N1793" s="1">
        <f t="shared" si="1993"/>
        <v>0.27512327652906904</v>
      </c>
      <c r="O1793" s="1">
        <f t="shared" si="1993"/>
        <v>0.27974889265961134</v>
      </c>
      <c r="P1793" s="1">
        <f>SUM(P1794:P1800)</f>
        <v>0.27378243442963168</v>
      </c>
      <c r="Q1793" s="1">
        <f>SUM(Q1794:Q1800)</f>
        <v>0.26626040497237524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2.9094985855402031E-3</v>
      </c>
      <c r="G1794" s="1">
        <f>'[1]Electricity and CHPs_CAP'!C$25</f>
        <v>4.196210887399271E-5</v>
      </c>
      <c r="H1794" s="1">
        <f>'[1]Electricity and CHPs_CAP'!D$25</f>
        <v>4.2717590642459002E-4</v>
      </c>
      <c r="I1794" s="1">
        <f>'[1]Electricity and CHPs_CAP'!E$25</f>
        <v>1.7590383836771362E-4</v>
      </c>
      <c r="J1794" s="1">
        <f>'[1]Electricity and CHPs_CAP'!F$25</f>
        <v>2.8311444888039303E-4</v>
      </c>
      <c r="K1794" s="1">
        <f>'[1]Electricity and CHPs_CAP'!G$25</f>
        <v>6.6574475989325754E-2</v>
      </c>
      <c r="L1794" s="1">
        <f>'[1]Electricity and CHPs_CAP'!H$25</f>
        <v>6.6434181673385523E-2</v>
      </c>
      <c r="M1794" s="1">
        <f>'[1]Electricity and CHPs_CAP'!I$25</f>
        <v>6.6296983652861283E-2</v>
      </c>
      <c r="N1794" s="1">
        <f>'[1]Electricity and CHPs_CAP'!J$25</f>
        <v>5.7529157904881431E-2</v>
      </c>
      <c r="O1794" s="1">
        <f>'[1]Electricity and CHPs_CAP'!K$25</f>
        <v>5.7530664507970744E-2</v>
      </c>
      <c r="P1794" s="1">
        <f>'[1]Electricity and CHPs_CAP'!L$25</f>
        <v>6.098279048157066E-2</v>
      </c>
      <c r="Q1794" s="1">
        <f>'[1]Electricity and CHPs_CAP'!M$25</f>
        <v>6.0968365716530748E-2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3.8664891134222398E-5</v>
      </c>
      <c r="L1795" s="1">
        <f>'[1]Electricity and CHPs_CAP'!H$31</f>
        <v>8.5184259742152966E-3</v>
      </c>
      <c r="M1795" s="1">
        <f>'[1]Electricity and CHPs_CAP'!I$31</f>
        <v>1.758384857619243E-2</v>
      </c>
      <c r="N1795" s="1">
        <f>'[1]Electricity and CHPs_CAP'!J$31</f>
        <v>2.4655522013718296E-2</v>
      </c>
      <c r="O1795" s="1">
        <f>'[1]Electricity and CHPs_CAP'!K$31</f>
        <v>2.4658266314968768E-2</v>
      </c>
      <c r="P1795" s="1">
        <f>'[1]Electricity and CHPs_CAP'!L$31</f>
        <v>2.7979362931080699E-2</v>
      </c>
      <c r="Q1795" s="1">
        <f>'[1]Electricity and CHPs_CAP'!M$31</f>
        <v>2.5977744256869689E-2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6.4264612175765606E-3</v>
      </c>
      <c r="G1796" s="1">
        <f>'[1]Electricity and CHPs_CAP'!C$42</f>
        <v>9.1976505422263904E-3</v>
      </c>
      <c r="H1796" s="1">
        <f>'[1]Electricity and CHPs_CAP'!D$42</f>
        <v>4.1897461443576055E-2</v>
      </c>
      <c r="I1796" s="1">
        <f>'[1]Electricity and CHPs_CAP'!E$42</f>
        <v>6.0400537905702108E-2</v>
      </c>
      <c r="J1796" s="1">
        <f>'[1]Electricity and CHPs_CAP'!F$42</f>
        <v>7.9074269593467028E-2</v>
      </c>
      <c r="K1796" s="1">
        <f>'[1]Electricity and CHPs_CAP'!G$42</f>
        <v>4.5844523990867948E-2</v>
      </c>
      <c r="L1796" s="1">
        <f>'[1]Electricity and CHPs_CAP'!H$42</f>
        <v>1.5360911341480432E-2</v>
      </c>
      <c r="M1796" s="1">
        <f>'[1]Electricity and CHPs_CAP'!I$42</f>
        <v>8.3960835298327362E-5</v>
      </c>
      <c r="N1796" s="1">
        <f>'[1]Electricity and CHPs_CAP'!J$42</f>
        <v>8.2921096936649518E-5</v>
      </c>
      <c r="O1796" s="1">
        <f>'[1]Electricity and CHPs_CAP'!K$42</f>
        <v>8.4987779955887952E-5</v>
      </c>
      <c r="P1796" s="1">
        <f>'[1]Electricity and CHPs_CAP'!L$42</f>
        <v>7.9254099077633857E-5</v>
      </c>
      <c r="Q1796" s="1">
        <f>'[1]Electricity and CHPs_CAP'!M$42</f>
        <v>9.9172480624814814E-5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9.0797529959221995E-2</v>
      </c>
      <c r="L1797" s="1">
        <f>'[1]Electricity and CHPs_CAP'!H$43</f>
        <v>0.14804853209801699</v>
      </c>
      <c r="M1797" s="1">
        <f>'[1]Electricity and CHPs_CAP'!I$43</f>
        <v>0.182040267140824</v>
      </c>
      <c r="N1797" s="1">
        <f>'[1]Electricity and CHPs_CAP'!J$43</f>
        <v>0.17789159271209501</v>
      </c>
      <c r="O1797" s="1">
        <f>'[1]Electricity and CHPs_CAP'!K$43</f>
        <v>0.18287268868947201</v>
      </c>
      <c r="P1797" s="1">
        <f>'[1]Electricity and CHPs_CAP'!L$43</f>
        <v>0.17014038094089301</v>
      </c>
      <c r="Q1797" s="1">
        <f>'[1]Electricity and CHPs_CAP'!M$43</f>
        <v>0.16949305810305201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5.1490036902357604E-5</v>
      </c>
      <c r="J1798" s="1">
        <f>'[1]Electricity and CHPs_CAP'!F$50</f>
        <v>8.2418081525454176E-5</v>
      </c>
      <c r="K1798" s="1">
        <f>'[1]Electricity and CHPs_CAP'!G$50</f>
        <v>3.2539973638123559E-4</v>
      </c>
      <c r="L1798" s="1">
        <f>'[1]Electricity and CHPs_CAP'!H$50</f>
        <v>4.2448267881958307E-4</v>
      </c>
      <c r="M1798" s="1">
        <f>'[1]Electricity and CHPs_CAP'!I$50</f>
        <v>5.5918767925079672E-4</v>
      </c>
      <c r="N1798" s="1">
        <f>'[1]Electricity and CHPs_CAP'!J$50</f>
        <v>3.3131291519852737E-4</v>
      </c>
      <c r="O1798" s="1">
        <f>'[1]Electricity and CHPs_CAP'!K$50</f>
        <v>2.6481763414442554E-4</v>
      </c>
      <c r="P1798" s="1">
        <f>'[1]Electricity and CHPs_CAP'!L$50</f>
        <v>2.865042180144931E-4</v>
      </c>
      <c r="Q1798" s="1">
        <f>'[1]Electricity and CHPs_CAP'!M$50</f>
        <v>3.7225380692517307E-4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7.001254803746409E-5</v>
      </c>
      <c r="J1799" s="1">
        <f>'[1]Electricity and CHPs_CAP'!F$53</f>
        <v>1.4915505491579648E-4</v>
      </c>
      <c r="K1799" s="1">
        <f>'[1]Electricity and CHPs_CAP'!G$53</f>
        <v>1.1837175642113777E-2</v>
      </c>
      <c r="L1799" s="1">
        <f>'[1]Electricity and CHPs_CAP'!H$53</f>
        <v>1.4692355257486757E-2</v>
      </c>
      <c r="M1799" s="1">
        <f>'[1]Electricity and CHPs_CAP'!I$53</f>
        <v>1.4877148437132514E-2</v>
      </c>
      <c r="N1799" s="1">
        <f>'[1]Electricity and CHPs_CAP'!J$53</f>
        <v>1.4333879114534933E-2</v>
      </c>
      <c r="O1799" s="1">
        <f>'[1]Electricity and CHPs_CAP'!K$53</f>
        <v>1.4089061219048855E-2</v>
      </c>
      <c r="P1799" s="1">
        <f>'[1]Electricity and CHPs_CAP'!L$53</f>
        <v>1.4135094454416413E-2</v>
      </c>
      <c r="Q1799" s="1">
        <f>'[1]Electricity and CHPs_CAP'!M$53</f>
        <v>8.9982891910918485E-3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6.67365903221347E-5</v>
      </c>
      <c r="J1800" s="1">
        <f>'[1]Electricity and CHPs_CAP'!F$56</f>
        <v>8.8633765227840976E-5</v>
      </c>
      <c r="K1800" s="1">
        <f>'[1]Electricity and CHPs_CAP'!G$56</f>
        <v>3.6760907056900092E-4</v>
      </c>
      <c r="L1800" s="1">
        <f>'[1]Electricity and CHPs_CAP'!H$56</f>
        <v>3.214935953893838E-4</v>
      </c>
      <c r="M1800" s="1">
        <f>'[1]Electricity and CHPs_CAP'!I$56</f>
        <v>3.0195338653246379E-4</v>
      </c>
      <c r="N1800" s="1">
        <f>'[1]Electricity and CHPs_CAP'!J$56</f>
        <v>2.9889077170417881E-4</v>
      </c>
      <c r="O1800" s="1">
        <f>'[1]Electricity and CHPs_CAP'!K$56</f>
        <v>2.4840651405069362E-4</v>
      </c>
      <c r="P1800" s="1">
        <f>'[1]Electricity and CHPs_CAP'!L$56</f>
        <v>1.7904730457874051E-4</v>
      </c>
      <c r="Q1800" s="1">
        <f>'[1]Electricity and CHPs_CAP'!M$56</f>
        <v>3.5152141728096796E-4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9.0660005381816955E-2</v>
      </c>
      <c r="H1801" s="1">
        <f t="shared" si="1995"/>
        <v>8.3655922875745956E-2</v>
      </c>
      <c r="I1801" s="1">
        <f t="shared" si="1995"/>
        <v>0.14812366338832772</v>
      </c>
      <c r="J1801" s="1">
        <f t="shared" si="1995"/>
        <v>0.1570971176797108</v>
      </c>
      <c r="K1801" s="1">
        <f t="shared" si="1995"/>
        <v>0.15711692520996923</v>
      </c>
      <c r="L1801" s="1">
        <f t="shared" si="1995"/>
        <v>0.17515735632027099</v>
      </c>
      <c r="M1801" s="1">
        <f t="shared" si="1995"/>
        <v>0.17518645031514199</v>
      </c>
      <c r="N1801" s="1">
        <f t="shared" si="1995"/>
        <v>0.17544400009393701</v>
      </c>
      <c r="O1801" s="1">
        <f t="shared" si="1995"/>
        <v>0.17544471424522201</v>
      </c>
      <c r="P1801" s="1">
        <f>P1802</f>
        <v>0.175446416127781</v>
      </c>
      <c r="Q1801" s="1">
        <f>Q1802</f>
        <v>0.17545174576874101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9.0660005381816955E-2</v>
      </c>
      <c r="H1802" s="1">
        <f>'[1]Electricity and CHPs_CAP'!D$33</f>
        <v>8.3655922875745956E-2</v>
      </c>
      <c r="I1802" s="1">
        <f>'[1]Electricity and CHPs_CAP'!E$33</f>
        <v>0.14812366338832772</v>
      </c>
      <c r="J1802" s="1">
        <f>'[1]Electricity and CHPs_CAP'!F$33</f>
        <v>0.1570971176797108</v>
      </c>
      <c r="K1802" s="1">
        <f>'[1]Electricity and CHPs_CAP'!G$33</f>
        <v>0.15711692520996923</v>
      </c>
      <c r="L1802" s="1">
        <f>'[1]Electricity and CHPs_CAP'!H$33</f>
        <v>0.17515735632027099</v>
      </c>
      <c r="M1802" s="1">
        <f>'[1]Electricity and CHPs_CAP'!I$33</f>
        <v>0.17518645031514199</v>
      </c>
      <c r="N1802" s="1">
        <f>'[1]Electricity and CHPs_CAP'!J$33</f>
        <v>0.17544400009393701</v>
      </c>
      <c r="O1802" s="1">
        <f>'[1]Electricity and CHPs_CAP'!K$33</f>
        <v>0.17544471424522201</v>
      </c>
      <c r="P1802" s="1">
        <f>'[1]Electricity and CHPs_CAP'!L$33</f>
        <v>0.175446416127781</v>
      </c>
      <c r="Q1802" s="1">
        <f>'[1]Electricity and CHPs_CAP'!M$33</f>
        <v>0.17545174576874101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4.3708781664264542</v>
      </c>
      <c r="H1803" s="1">
        <f t="shared" si="1996"/>
        <v>8.5974084989756925</v>
      </c>
      <c r="I1803" s="1">
        <f t="shared" si="1996"/>
        <v>13.479180389756813</v>
      </c>
      <c r="J1803" s="1">
        <f t="shared" si="1996"/>
        <v>19.392575331996827</v>
      </c>
      <c r="K1803" s="1">
        <f t="shared" si="1996"/>
        <v>20.538684758758457</v>
      </c>
      <c r="L1803" s="1">
        <f t="shared" ref="L1803:O1803" si="1997">SUM(L1804:L1808)</f>
        <v>22.198538539221161</v>
      </c>
      <c r="M1803" s="1">
        <f t="shared" si="1997"/>
        <v>23.908169895003024</v>
      </c>
      <c r="N1803" s="1">
        <f t="shared" si="1997"/>
        <v>24.824151701227233</v>
      </c>
      <c r="O1803" s="1">
        <f t="shared" si="1997"/>
        <v>25.662905649767957</v>
      </c>
      <c r="P1803" s="1">
        <f>SUM(P1804:P1808)</f>
        <v>26.217912824308474</v>
      </c>
      <c r="Q1803" s="1">
        <f>SUM(Q1804:Q1808)</f>
        <v>26.875985562988355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4.4924795629251703E-2</v>
      </c>
      <c r="I1804" s="1">
        <f>'[1]Electricity and CHPs_CAP'!E$34</f>
        <v>9.4433718695341742E-2</v>
      </c>
      <c r="J1804" s="1">
        <f>'[1]Electricity and CHPs_CAP'!F$34</f>
        <v>0.42388025543520641</v>
      </c>
      <c r="K1804" s="1">
        <f>'[1]Electricity and CHPs_CAP'!G$34</f>
        <v>0.60239061491501622</v>
      </c>
      <c r="L1804" s="1">
        <f>'[1]Electricity and CHPs_CAP'!H$34</f>
        <v>1.2452916073854883</v>
      </c>
      <c r="M1804" s="1">
        <f>'[1]Electricity and CHPs_CAP'!I$34</f>
        <v>1.886094716412714</v>
      </c>
      <c r="N1804" s="1">
        <f>'[1]Electricity and CHPs_CAP'!J$34</f>
        <v>1.6787279126617385</v>
      </c>
      <c r="O1804" s="1">
        <f>'[1]Electricity and CHPs_CAP'!K$34</f>
        <v>1.3368302410800279</v>
      </c>
      <c r="P1804" s="1">
        <f>'[1]Electricity and CHPs_CAP'!L$34</f>
        <v>0.65095861825438917</v>
      </c>
      <c r="Q1804" s="1">
        <f>'[1]Electricity and CHPs_CAP'!M$34</f>
        <v>4.8265511914450717E-3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1.6529270269247909</v>
      </c>
      <c r="H1805" s="1">
        <f>'[1]Electricity and CHPs_CAP'!D$35</f>
        <v>3.5611853530309499</v>
      </c>
      <c r="I1805" s="1">
        <f>'[1]Electricity and CHPs_CAP'!E$35</f>
        <v>3.4922919405898001</v>
      </c>
      <c r="J1805" s="1">
        <f>'[1]Electricity and CHPs_CAP'!F$35</f>
        <v>4.8944851680963701</v>
      </c>
      <c r="K1805" s="1">
        <f>'[1]Electricity and CHPs_CAP'!G$35</f>
        <v>5.1441538269459404</v>
      </c>
      <c r="L1805" s="1">
        <f>'[1]Electricity and CHPs_CAP'!H$35</f>
        <v>5.4065575202425098</v>
      </c>
      <c r="M1805" s="1">
        <f>'[1]Electricity and CHPs_CAP'!I$35</f>
        <v>5.6823465188293998</v>
      </c>
      <c r="N1805" s="1">
        <f>'[1]Electricity and CHPs_CAP'!J$35</f>
        <v>5.9722034811760398</v>
      </c>
      <c r="O1805" s="1">
        <f>'[1]Electricity and CHPs_CAP'!K$35</f>
        <v>6.2768461516163203</v>
      </c>
      <c r="P1805" s="1">
        <f>'[1]Electricity and CHPs_CAP'!L$35</f>
        <v>6.5970290511925702</v>
      </c>
      <c r="Q1805" s="1">
        <f>'[1]Electricity and CHPs_CAP'!M$35</f>
        <v>6.9335445359524401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1.1559021754918908</v>
      </c>
      <c r="H1806" s="1">
        <f>'[1]Electricity and CHPs_CAP'!D$36</f>
        <v>1.2893888929781188</v>
      </c>
      <c r="I1806" s="1">
        <f>'[1]Electricity and CHPs_CAP'!E$36</f>
        <v>4.6800013022090114</v>
      </c>
      <c r="J1806" s="1">
        <f>'[1]Electricity and CHPs_CAP'!F$36</f>
        <v>4.9187387128026003</v>
      </c>
      <c r="K1806" s="1">
        <f>'[1]Electricity and CHPs_CAP'!G$36</f>
        <v>5.169644176184093</v>
      </c>
      <c r="L1806" s="1">
        <f>'[1]Electricity and CHPs_CAP'!H$36</f>
        <v>5.4333481355440929</v>
      </c>
      <c r="M1806" s="1">
        <f>'[1]Electricity and CHPs_CAP'!I$36</f>
        <v>5.7105042883102701</v>
      </c>
      <c r="N1806" s="1">
        <f>'[1]Electricity and CHPs_CAP'!J$36</f>
        <v>6.0017979288016265</v>
      </c>
      <c r="O1806" s="1">
        <f>'[1]Electricity and CHPs_CAP'!K$36</f>
        <v>6.3079509242501386</v>
      </c>
      <c r="P1806" s="1">
        <f>'[1]Electricity and CHPs_CAP'!L$36</f>
        <v>6.6297216742119822</v>
      </c>
      <c r="Q1806" s="1">
        <f>'[1]Electricity and CHPs_CAP'!M$36</f>
        <v>6.9679287950127211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0.43894769051211679</v>
      </c>
      <c r="H1807" s="1">
        <f>'[1]Electricity and CHPs_CAP'!D$37</f>
        <v>1.734902791901467</v>
      </c>
      <c r="I1807" s="1">
        <f>'[1]Electricity and CHPs_CAP'!E$37</f>
        <v>3.3300013584213519</v>
      </c>
      <c r="J1807" s="1">
        <f>'[1]Electricity and CHPs_CAP'!F$37</f>
        <v>3.5001725946828417</v>
      </c>
      <c r="K1807" s="1">
        <f>'[1]Electricity and CHPs_CAP'!G$37</f>
        <v>3.6787170900051738</v>
      </c>
      <c r="L1807" s="1">
        <f>'[1]Electricity and CHPs_CAP'!H$37</f>
        <v>3.86636910662456</v>
      </c>
      <c r="M1807" s="1">
        <f>'[1]Electricity and CHPs_CAP'!I$37</f>
        <v>4.0635934773202607</v>
      </c>
      <c r="N1807" s="1">
        <f>'[1]Electricity and CHPs_CAP'!J$37</f>
        <v>4.2708780372481296</v>
      </c>
      <c r="O1807" s="1">
        <f>'[1]Electricity and CHPs_CAP'!K$37</f>
        <v>4.4887363636530697</v>
      </c>
      <c r="P1807" s="1">
        <f>'[1]Electricity and CHPs_CAP'!L$37</f>
        <v>4.7177082677893303</v>
      </c>
      <c r="Q1807" s="1">
        <f>'[1]Electricity and CHPs_CAP'!M$37</f>
        <v>4.9583633131786797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1.1231012734976555</v>
      </c>
      <c r="H1808" s="1">
        <f>'[1]Electricity and CHPs_CAP'!D$38</f>
        <v>1.967006665435906</v>
      </c>
      <c r="I1808" s="1">
        <f>'[1]Electricity and CHPs_CAP'!E$38</f>
        <v>1.8824520698413072</v>
      </c>
      <c r="J1808" s="1">
        <f>'[1]Electricity and CHPs_CAP'!F$38</f>
        <v>5.6552986009798083</v>
      </c>
      <c r="K1808" s="1">
        <f>'[1]Electricity and CHPs_CAP'!G$38</f>
        <v>5.9437790507082324</v>
      </c>
      <c r="L1808" s="1">
        <f>'[1]Electricity and CHPs_CAP'!H$38</f>
        <v>6.2469721694245104</v>
      </c>
      <c r="M1808" s="1">
        <f>'[1]Electricity and CHPs_CAP'!I$38</f>
        <v>6.56563089413038</v>
      </c>
      <c r="N1808" s="1">
        <f>'[1]Electricity and CHPs_CAP'!J$38</f>
        <v>6.9005443413396996</v>
      </c>
      <c r="O1808" s="1">
        <f>'[1]Electricity and CHPs_CAP'!K$38</f>
        <v>7.2525419691683997</v>
      </c>
      <c r="P1808" s="1">
        <f>'[1]Electricity and CHPs_CAP'!L$38</f>
        <v>7.6224952128602004</v>
      </c>
      <c r="Q1808" s="1">
        <f>'[1]Electricity and CHPs_CAP'!M$38</f>
        <v>8.0113223676530705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6.9440106163031455E-4</v>
      </c>
      <c r="M1809" s="1">
        <f>'[1]Electricity and CHPs_CAP'!I$32</f>
        <v>6.9474167900898816E-4</v>
      </c>
      <c r="N1809" s="1">
        <f>'[1]Electricity and CHPs_CAP'!J$32</f>
        <v>6.9475171892938582E-4</v>
      </c>
      <c r="O1809" s="1">
        <f>'[1]Electricity and CHPs_CAP'!K$32</f>
        <v>6.9474220757387924E-4</v>
      </c>
      <c r="P1809" s="1">
        <f>'[1]Electricity and CHPs_CAP'!L$32</f>
        <v>6.9507333645124484E-4</v>
      </c>
      <c r="Q1809" s="1">
        <f>'[1]Electricity and CHPs_CAP'!M$32</f>
        <v>6.9666513369755938E-4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6.9440106163031455E-4</v>
      </c>
      <c r="M1810" s="1">
        <f t="shared" si="2001"/>
        <v>6.9474167900898816E-4</v>
      </c>
      <c r="N1810" s="1">
        <f t="shared" si="2001"/>
        <v>6.9475171892938582E-4</v>
      </c>
      <c r="O1810" s="1">
        <f t="shared" si="2001"/>
        <v>6.9474220757387924E-4</v>
      </c>
      <c r="P1810" s="1">
        <f>P1809</f>
        <v>6.9507333645124484E-4</v>
      </c>
      <c r="Q1810" s="1">
        <f>Q1809</f>
        <v>6.9666513369755938E-4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3.2523502920303018E-4</v>
      </c>
      <c r="J1811" s="1">
        <f t="shared" si="2002"/>
        <v>3.7883488470667338E-2</v>
      </c>
      <c r="K1811" s="1">
        <f t="shared" si="2002"/>
        <v>0.13884990961490179</v>
      </c>
      <c r="L1811" s="1">
        <f t="shared" ref="L1811:O1811" si="2003">SUM(L1812:L1814)</f>
        <v>0.24064820271517745</v>
      </c>
      <c r="M1811" s="1">
        <f t="shared" si="2003"/>
        <v>0.26066877096398683</v>
      </c>
      <c r="N1811" s="1">
        <f t="shared" si="2003"/>
        <v>0.24230591938690615</v>
      </c>
      <c r="O1811" s="1">
        <f t="shared" si="2003"/>
        <v>0.23809751668649484</v>
      </c>
      <c r="P1811" s="1">
        <f>SUM(P1812:P1814)</f>
        <v>0.23804529523145496</v>
      </c>
      <c r="Q1811" s="1">
        <f>SUM(Q1812:Q1814)</f>
        <v>0.23912039778855954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1.8283197879877099E-2</v>
      </c>
      <c r="L1812" s="1">
        <f>'[1]Electricity and CHPs_CAP'!H$30</f>
        <v>6.5018399616615166E-2</v>
      </c>
      <c r="M1812" s="1">
        <f>'[1]Electricity and CHPs_CAP'!I$30</f>
        <v>8.0189785184243745E-2</v>
      </c>
      <c r="N1812" s="1">
        <f>'[1]Electricity and CHPs_CAP'!J$30</f>
        <v>7.7766187229350817E-2</v>
      </c>
      <c r="O1812" s="1">
        <f>'[1]Electricity and CHPs_CAP'!K$30</f>
        <v>7.5335830047059196E-2</v>
      </c>
      <c r="P1812" s="1">
        <f>'[1]Electricity and CHPs_CAP'!L$30</f>
        <v>7.6327716732594947E-2</v>
      </c>
      <c r="Q1812" s="1">
        <f>'[1]Electricity and CHPs_CAP'!M$30</f>
        <v>7.6265925357285311E-2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2.5173733437411502E-4</v>
      </c>
      <c r="J1813" s="1">
        <f>'[1]Electricity and CHPs_CAP'!F$46</f>
        <v>3.7711618776117159E-2</v>
      </c>
      <c r="K1813" s="1">
        <f>'[1]Electricity and CHPs_CAP'!G$46</f>
        <v>0.11953799524152951</v>
      </c>
      <c r="L1813" s="1">
        <f>'[1]Electricity and CHPs_CAP'!H$46</f>
        <v>0.17275640809015541</v>
      </c>
      <c r="M1813" s="1">
        <f>'[1]Electricity and CHPs_CAP'!I$46</f>
        <v>0.17607479807967333</v>
      </c>
      <c r="N1813" s="1">
        <f>'[1]Electricity and CHPs_CAP'!J$46</f>
        <v>0.16112807788537925</v>
      </c>
      <c r="O1813" s="1">
        <f>'[1]Electricity and CHPs_CAP'!K$46</f>
        <v>0.16113234118113007</v>
      </c>
      <c r="P1813" s="1">
        <f>'[1]Electricity and CHPs_CAP'!L$46</f>
        <v>0.16113057862737193</v>
      </c>
      <c r="Q1813" s="1">
        <f>'[1]Electricity and CHPs_CAP'!M$46</f>
        <v>0.16115295284503367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7.3497694828915193E-5</v>
      </c>
      <c r="J1814" s="1">
        <f>'[1]Electricity and CHPs_CAP'!F$57</f>
        <v>1.7186969455017842E-4</v>
      </c>
      <c r="K1814" s="1">
        <f>'[1]Electricity and CHPs_CAP'!G$57</f>
        <v>1.028716493495176E-3</v>
      </c>
      <c r="L1814" s="1">
        <f>'[1]Electricity and CHPs_CAP'!H$57</f>
        <v>2.8733950084068862E-3</v>
      </c>
      <c r="M1814" s="1">
        <f>'[1]Electricity and CHPs_CAP'!I$57</f>
        <v>4.4041877000697248E-3</v>
      </c>
      <c r="N1814" s="1">
        <f>'[1]Electricity and CHPs_CAP'!J$57</f>
        <v>3.4116542721761033E-3</v>
      </c>
      <c r="O1814" s="1">
        <f>'[1]Electricity and CHPs_CAP'!K$57</f>
        <v>1.6293454583056041E-3</v>
      </c>
      <c r="P1814" s="1">
        <f>'[1]Electricity and CHPs_CAP'!L$57</f>
        <v>5.8699987148807837E-4</v>
      </c>
      <c r="Q1814" s="1">
        <f>'[1]Electricity and CHPs_CAP'!M$57</f>
        <v>1.7015195862405505E-3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0.10278266239884491</v>
      </c>
      <c r="G1815" s="1">
        <f t="shared" ref="G1815:K1815" si="2004">SUM(G1816:G1822)</f>
        <v>0.10278385102952124</v>
      </c>
      <c r="H1815" s="1">
        <f t="shared" si="2004"/>
        <v>0.10279330697551679</v>
      </c>
      <c r="I1815" s="1">
        <f t="shared" si="2004"/>
        <v>0.24475466011727201</v>
      </c>
      <c r="J1815" s="1">
        <f t="shared" si="2004"/>
        <v>0.57832675260419342</v>
      </c>
      <c r="K1815" s="1">
        <f t="shared" si="2004"/>
        <v>0.82495416412980271</v>
      </c>
      <c r="L1815" s="1">
        <f t="shared" ref="L1815:O1815" si="2005">SUM(L1816:L1822)</f>
        <v>1.1485823094826273</v>
      </c>
      <c r="M1815" s="1">
        <f t="shared" si="2005"/>
        <v>1.3516645624055543</v>
      </c>
      <c r="N1815" s="1">
        <f t="shared" si="2005"/>
        <v>1.3280488829595671</v>
      </c>
      <c r="O1815" s="1">
        <f t="shared" si="2005"/>
        <v>1.2131690332666945</v>
      </c>
      <c r="P1815" s="1">
        <f>SUM(P1816:P1822)</f>
        <v>1.2620333823901351</v>
      </c>
      <c r="Q1815" s="1">
        <f>SUM(Q1816:Q1822)</f>
        <v>1.2971310487219196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9.9998070670427194E-2</v>
      </c>
      <c r="H1816" s="1">
        <f>'[1]Electricity and CHPs_CAP'!D$63</f>
        <v>9.9997922094808941E-2</v>
      </c>
      <c r="I1816" s="1">
        <f>'[1]Electricity and CHPs_CAP'!E$63</f>
        <v>9.9997854479875803E-2</v>
      </c>
      <c r="J1816" s="1">
        <f>'[1]Electricity and CHPs_CAP'!F$63</f>
        <v>9.9998276811354467E-2</v>
      </c>
      <c r="K1816" s="1">
        <f>'[1]Electricity and CHPs_CAP'!G$63</f>
        <v>9.9998468719681738E-2</v>
      </c>
      <c r="L1816" s="1">
        <f>'[1]Electricity and CHPs_CAP'!H$63</f>
        <v>9.9998464791288794E-2</v>
      </c>
      <c r="M1816" s="1">
        <f>'[1]Electricity and CHPs_CAP'!I$63</f>
        <v>9.9998055499611008E-2</v>
      </c>
      <c r="N1816" s="1">
        <f>'[1]Electricity and CHPs_CAP'!J$63</f>
        <v>9.9997822959606478E-2</v>
      </c>
      <c r="O1816" s="1">
        <f>'[1]Electricity and CHPs_CAP'!K$63</f>
        <v>9.9997489235195261E-2</v>
      </c>
      <c r="P1816" s="1">
        <f>'[1]Electricity and CHPs_CAP'!L$63</f>
        <v>9.9997513377116612E-2</v>
      </c>
      <c r="Q1816" s="1">
        <f>'[1]Electricity and CHPs_CAP'!M$63</f>
        <v>9.9997830699146834E-2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4.6653471143875399E-4</v>
      </c>
      <c r="G1817" s="1">
        <f>'[1]Electricity and CHPs_CAP'!C$64</f>
        <v>4.6708527414823564E-4</v>
      </c>
      <c r="H1817" s="1">
        <f>'[1]Electricity and CHPs_CAP'!D$64</f>
        <v>4.6906478592970157E-4</v>
      </c>
      <c r="I1817" s="1">
        <f>'[1]Electricity and CHPs_CAP'!E$64</f>
        <v>4.5268811995872641E-4</v>
      </c>
      <c r="J1817" s="1">
        <f>'[1]Electricity and CHPs_CAP'!F$64</f>
        <v>0.26469866704202649</v>
      </c>
      <c r="K1817" s="1">
        <f>'[1]Electricity and CHPs_CAP'!G$64</f>
        <v>0.48564909684576962</v>
      </c>
      <c r="L1817" s="1">
        <f>'[1]Electricity and CHPs_CAP'!H$64</f>
        <v>0.48568003719550074</v>
      </c>
      <c r="M1817" s="1">
        <f>'[1]Electricity and CHPs_CAP'!I$64</f>
        <v>0.48568931590905334</v>
      </c>
      <c r="N1817" s="1">
        <f>'[1]Electricity and CHPs_CAP'!J$64</f>
        <v>0.48569156966346805</v>
      </c>
      <c r="O1817" s="1">
        <f>'[1]Electricity and CHPs_CAP'!K$64</f>
        <v>0.485702704738735</v>
      </c>
      <c r="P1817" s="1">
        <f>'[1]Electricity and CHPs_CAP'!L$64</f>
        <v>0.48571252105526291</v>
      </c>
      <c r="Q1817" s="1">
        <f>'[1]Electricity and CHPs_CAP'!M$64</f>
        <v>0.48596340785816972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3.4501484062024701E-4</v>
      </c>
      <c r="G1818" s="1">
        <f>'[1]Electricity and CHPs_CAP'!C$65</f>
        <v>3.4542537415771003E-4</v>
      </c>
      <c r="H1818" s="1">
        <f>'[1]Electricity and CHPs_CAP'!D$65</f>
        <v>3.4702669148286343E-4</v>
      </c>
      <c r="I1818" s="1">
        <f>'[1]Electricity and CHPs_CAP'!E$65</f>
        <v>3.4544688858417088E-4</v>
      </c>
      <c r="J1818" s="1">
        <f>'[1]Electricity and CHPs_CAP'!F$65</f>
        <v>4.5271408608253249E-3</v>
      </c>
      <c r="K1818" s="1">
        <f>'[1]Electricity and CHPs_CAP'!G$65</f>
        <v>1.4146974493117257E-2</v>
      </c>
      <c r="L1818" s="1">
        <f>'[1]Electricity and CHPs_CAP'!H$65</f>
        <v>0.320641859032259</v>
      </c>
      <c r="M1818" s="1">
        <f>'[1]Electricity and CHPs_CAP'!I$65</f>
        <v>0.50516020482039992</v>
      </c>
      <c r="N1818" s="1">
        <f>'[1]Electricity and CHPs_CAP'!J$65</f>
        <v>0.46841873262535633</v>
      </c>
      <c r="O1818" s="1">
        <f>'[1]Electricity and CHPs_CAP'!K$65</f>
        <v>0.3393869741713082</v>
      </c>
      <c r="P1818" s="1">
        <f>'[1]Electricity and CHPs_CAP'!L$65</f>
        <v>0.37354439385619742</v>
      </c>
      <c r="Q1818" s="1">
        <f>'[1]Electricity and CHPs_CAP'!M$65</f>
        <v>0.39241853206498312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3.2829441393650077E-4</v>
      </c>
      <c r="G1819" s="1">
        <f>'[1]Electricity and CHPs_CAP'!C$66</f>
        <v>3.2865536390128792E-4</v>
      </c>
      <c r="H1819" s="1">
        <f>'[1]Electricity and CHPs_CAP'!D$66</f>
        <v>3.2968920993091107E-4</v>
      </c>
      <c r="I1819" s="1">
        <f>'[1]Electricity and CHPs_CAP'!E$66</f>
        <v>4.6246655151837561E-2</v>
      </c>
      <c r="J1819" s="1">
        <f>'[1]Electricity and CHPs_CAP'!F$66</f>
        <v>9.4554162557804883E-2</v>
      </c>
      <c r="K1819" s="1">
        <f>'[1]Electricity and CHPs_CAP'!G$66</f>
        <v>0.1264745126777253</v>
      </c>
      <c r="L1819" s="1">
        <f>'[1]Electricity and CHPs_CAP'!H$66</f>
        <v>0.15397260184534195</v>
      </c>
      <c r="M1819" s="1">
        <f>'[1]Electricity and CHPs_CAP'!I$66</f>
        <v>0.15151922000108489</v>
      </c>
      <c r="N1819" s="1">
        <f>'[1]Electricity and CHPs_CAP'!J$66</f>
        <v>0.16680354624276827</v>
      </c>
      <c r="O1819" s="1">
        <f>'[1]Electricity and CHPs_CAP'!K$66</f>
        <v>0.16506110042720151</v>
      </c>
      <c r="P1819" s="1">
        <f>'[1]Electricity and CHPs_CAP'!L$66</f>
        <v>0.19687986235137322</v>
      </c>
      <c r="Q1819" s="1">
        <f>'[1]Electricity and CHPs_CAP'!M$66</f>
        <v>0.16659538633251345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6.5671295291701217E-4</v>
      </c>
      <c r="G1820" s="1">
        <f>'[1]Electricity and CHPs_CAP'!C$67</f>
        <v>6.5743315333591907E-4</v>
      </c>
      <c r="H1820" s="1">
        <f>'[1]Electricity and CHPs_CAP'!D$67</f>
        <v>6.5940184689187932E-4</v>
      </c>
      <c r="I1820" s="1">
        <f>'[1]Electricity and CHPs_CAP'!E$67</f>
        <v>3.1260560515427679E-2</v>
      </c>
      <c r="J1820" s="1">
        <f>'[1]Electricity and CHPs_CAP'!F$67</f>
        <v>3.1847700820823083E-2</v>
      </c>
      <c r="K1820" s="1">
        <f>'[1]Electricity and CHPs_CAP'!G$67</f>
        <v>2.3407770237368807E-2</v>
      </c>
      <c r="L1820" s="1">
        <f>'[1]Electricity and CHPs_CAP'!H$67</f>
        <v>3.0390936467457455E-2</v>
      </c>
      <c r="M1820" s="1">
        <f>'[1]Electricity and CHPs_CAP'!I$67</f>
        <v>3.6715908464761422E-2</v>
      </c>
      <c r="N1820" s="1">
        <f>'[1]Electricity and CHPs_CAP'!J$67</f>
        <v>3.2270300052556468E-2</v>
      </c>
      <c r="O1820" s="1">
        <f>'[1]Electricity and CHPs_CAP'!K$67</f>
        <v>4.592423472200563E-2</v>
      </c>
      <c r="P1820" s="1">
        <f>'[1]Electricity and CHPs_CAP'!L$67</f>
        <v>3.9649331898220244E-2</v>
      </c>
      <c r="Q1820" s="1">
        <f>'[1]Electricity and CHPs_CAP'!M$67</f>
        <v>5.6918199412010179E-2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6.5659437265650693E-4</v>
      </c>
      <c r="G1821" s="1">
        <f>'[1]Electricity and CHPs_CAP'!C$68</f>
        <v>6.5730968085738123E-4</v>
      </c>
      <c r="H1821" s="1">
        <f>'[1]Electricity and CHPs_CAP'!D$68</f>
        <v>6.5929788464958675E-4</v>
      </c>
      <c r="I1821" s="1">
        <f>'[1]Electricity and CHPs_CAP'!E$68</f>
        <v>4.1712315865257393E-2</v>
      </c>
      <c r="J1821" s="1">
        <f>'[1]Electricity and CHPs_CAP'!F$68</f>
        <v>4.5998866688758931E-2</v>
      </c>
      <c r="K1821" s="1">
        <f>'[1]Electricity and CHPs_CAP'!G$68</f>
        <v>4.2782815880725709E-2</v>
      </c>
      <c r="L1821" s="1">
        <f>'[1]Electricity and CHPs_CAP'!H$68</f>
        <v>3.4764806652399532E-2</v>
      </c>
      <c r="M1821" s="1">
        <f>'[1]Electricity and CHPs_CAP'!I$68</f>
        <v>4.3331159852436546E-2</v>
      </c>
      <c r="N1821" s="1">
        <f>'[1]Electricity and CHPs_CAP'!J$68</f>
        <v>4.4186052479124452E-2</v>
      </c>
      <c r="O1821" s="1">
        <f>'[1]Electricity and CHPs_CAP'!K$68</f>
        <v>4.618687553917647E-2</v>
      </c>
      <c r="P1821" s="1">
        <f>'[1]Electricity and CHPs_CAP'!L$68</f>
        <v>3.9633890632627858E-2</v>
      </c>
      <c r="Q1821" s="1">
        <f>'[1]Electricity and CHPs_CAP'!M$68</f>
        <v>5.7021651594765001E-2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3.2951110727587866E-4</v>
      </c>
      <c r="G1822" s="1">
        <f>'[1]Electricity and CHPs_CAP'!C$69</f>
        <v>3.2987151269351647E-4</v>
      </c>
      <c r="H1822" s="1">
        <f>'[1]Electricity and CHPs_CAP'!D$69</f>
        <v>3.3090446182290417E-4</v>
      </c>
      <c r="I1822" s="1">
        <f>'[1]Electricity and CHPs_CAP'!E$69</f>
        <v>2.473913909633068E-2</v>
      </c>
      <c r="J1822" s="1">
        <f>'[1]Electricity and CHPs_CAP'!F$69</f>
        <v>3.6701937822600138E-2</v>
      </c>
      <c r="K1822" s="1">
        <f>'[1]Electricity and CHPs_CAP'!G$69</f>
        <v>3.2494525275414042E-2</v>
      </c>
      <c r="L1822" s="1">
        <f>'[1]Electricity and CHPs_CAP'!H$69</f>
        <v>2.3133603498379767E-2</v>
      </c>
      <c r="M1822" s="1">
        <f>'[1]Electricity and CHPs_CAP'!I$69</f>
        <v>2.9250697858207324E-2</v>
      </c>
      <c r="N1822" s="1">
        <f>'[1]Electricity and CHPs_CAP'!J$69</f>
        <v>3.0680858936687254E-2</v>
      </c>
      <c r="O1822" s="1">
        <f>'[1]Electricity and CHPs_CAP'!K$69</f>
        <v>3.0909654433072201E-2</v>
      </c>
      <c r="P1822" s="1">
        <f>'[1]Electricity and CHPs_CAP'!L$69</f>
        <v>2.6615869219336803E-2</v>
      </c>
      <c r="Q1822" s="1">
        <f>'[1]Electricity and CHPs_CAP'!M$69</f>
        <v>3.8216040760331381E-2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11.164005463151973</v>
      </c>
      <c r="G1823" s="3">
        <f t="shared" ref="G1823:K1823" si="2008">SUM(G1824,G1843)</f>
        <v>11.926798401189084</v>
      </c>
      <c r="H1823" s="3">
        <f t="shared" si="2008"/>
        <v>11.974828887367032</v>
      </c>
      <c r="I1823" s="3">
        <f t="shared" si="2008"/>
        <v>12.881592332858682</v>
      </c>
      <c r="J1823" s="3">
        <f t="shared" si="2008"/>
        <v>11.266587624978747</v>
      </c>
      <c r="K1823" s="3">
        <f t="shared" si="2008"/>
        <v>10.354159368073297</v>
      </c>
      <c r="L1823" s="3">
        <f t="shared" ref="L1823:O1823" si="2009">SUM(L1824,L1843)</f>
        <v>10.496634115293437</v>
      </c>
      <c r="M1823" s="3">
        <f t="shared" si="2009"/>
        <v>10.921489936392812</v>
      </c>
      <c r="N1823" s="3">
        <f t="shared" si="2009"/>
        <v>10.482599064314304</v>
      </c>
      <c r="O1823" s="3">
        <f t="shared" si="2009"/>
        <v>10.377938058743821</v>
      </c>
      <c r="P1823" s="3">
        <f>SUM(P1824,P1843)</f>
        <v>10.006943139461955</v>
      </c>
      <c r="Q1823" s="3">
        <f>SUM(Q1824,Q1843)</f>
        <v>9.4936129106892704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9.3030176301374485</v>
      </c>
      <c r="G1824" s="1">
        <f t="shared" ref="G1824:K1824" si="2010">SUM(G1825,G1828,G1830,G1833,G1835,G1837,G1839,G1841)</f>
        <v>9.9081763800142575</v>
      </c>
      <c r="H1824" s="1">
        <f t="shared" si="2010"/>
        <v>10.06930841158489</v>
      </c>
      <c r="I1824" s="1">
        <f t="shared" si="2010"/>
        <v>10.736351556159038</v>
      </c>
      <c r="J1824" s="1">
        <f t="shared" si="2010"/>
        <v>9.3705984813054286</v>
      </c>
      <c r="K1824" s="1">
        <f t="shared" si="2010"/>
        <v>8.5962445132665106</v>
      </c>
      <c r="L1824" s="1">
        <f t="shared" ref="L1824:O1824" si="2011">SUM(L1825,L1828,L1830,L1833,L1835,L1837,L1839,L1841)</f>
        <v>8.6928195860809669</v>
      </c>
      <c r="M1824" s="1">
        <f t="shared" si="2011"/>
        <v>8.6963035768373871</v>
      </c>
      <c r="N1824" s="1">
        <f t="shared" si="2011"/>
        <v>8.3899031307534493</v>
      </c>
      <c r="O1824" s="1">
        <f t="shared" si="2011"/>
        <v>8.3359690259679127</v>
      </c>
      <c r="P1824" s="1">
        <f>SUM(P1825,P1828,P1830,P1833,P1835,P1837,P1839,P1841)</f>
        <v>8.1075800373934097</v>
      </c>
      <c r="Q1824" s="1">
        <f>SUM(Q1825,Q1828,Q1830,Q1833,Q1835,Q1837,Q1839,Q1841)</f>
        <v>7.6797719303823468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2.111661563228286</v>
      </c>
      <c r="G1825" s="1">
        <f t="shared" ref="G1825:K1825" si="2012">SUM(G1826:G1827)</f>
        <v>2.4148005203965375</v>
      </c>
      <c r="H1825" s="1">
        <f t="shared" si="2012"/>
        <v>2.5715549961222375</v>
      </c>
      <c r="I1825" s="1">
        <f t="shared" si="2012"/>
        <v>3.1856811479275224</v>
      </c>
      <c r="J1825" s="1">
        <f t="shared" si="2012"/>
        <v>3.7849160232497172</v>
      </c>
      <c r="K1825" s="1">
        <f t="shared" si="2012"/>
        <v>3.7376035140709374</v>
      </c>
      <c r="L1825" s="1">
        <f t="shared" ref="L1825:O1825" si="2013">SUM(L1826:L1827)</f>
        <v>4.5357558974467533</v>
      </c>
      <c r="M1825" s="1">
        <f t="shared" si="2013"/>
        <v>5.5911644464350108</v>
      </c>
      <c r="N1825" s="1">
        <f t="shared" si="2013"/>
        <v>6.1528802692948679</v>
      </c>
      <c r="O1825" s="1">
        <f t="shared" si="2013"/>
        <v>6.2565041095152338</v>
      </c>
      <c r="P1825" s="1">
        <f>SUM(P1826:P1827)</f>
        <v>6.2339061211695546</v>
      </c>
      <c r="Q1825" s="1">
        <f>SUM(Q1826:Q1827)</f>
        <v>6.0540687944420668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0.67257118447845587</v>
      </c>
      <c r="G1826" s="1" cm="1">
        <f t="array" ref="G1826">SUMPRODUCT(([1]OUT_FinalEnergyCons!$B$4:$B$10000="var_cap")*1,(ISNUMBER(SEARCH("RH*-SHELCBR",[1]OUT_FinalEnergyCons!$A$4:$A$10000)))*1,[1]OUT_FinalEnergyCons!E$4:E$10000)</f>
        <v>0.70277438523460478</v>
      </c>
      <c r="H1826" s="1" cm="1">
        <f t="array" ref="H1826">SUMPRODUCT(([1]OUT_FinalEnergyCons!$B$4:$B$10000="var_cap")*1,(ISNUMBER(SEARCH("RH*-SHELCBR",[1]OUT_FinalEnergyCons!$A$4:$A$10000)))*1,[1]OUT_FinalEnergyCons!F$4:F$10000)</f>
        <v>0.7027709486635253</v>
      </c>
      <c r="I1826" s="1" cm="1">
        <f t="array" ref="I1826">SUMPRODUCT(([1]OUT_FinalEnergyCons!$B$4:$B$10000="var_cap")*1,(ISNUMBER(SEARCH("RH*-SHELCBR",[1]OUT_FinalEnergyCons!$A$4:$A$10000)))*1,[1]OUT_FinalEnergyCons!G$4:G$10000)</f>
        <v>0.67343836499060772</v>
      </c>
      <c r="J1826" s="1" cm="1">
        <f t="array" ref="J1826">SUMPRODUCT(([1]OUT_FinalEnergyCons!$B$4:$B$10000="var_cap")*1,(ISNUMBER(SEARCH("RH*-SHELCBR",[1]OUT_FinalEnergyCons!$A$4:$A$10000)))*1,[1]OUT_FinalEnergyCons!H$4:H$10000)</f>
        <v>0.28026100266741022</v>
      </c>
      <c r="K1826" s="1" cm="1">
        <f t="array" ref="K1826">SUMPRODUCT(([1]OUT_FinalEnergyCons!$B$4:$B$10000="var_cap")*1,(ISNUMBER(SEARCH("RH*-SHELCBR",[1]OUT_FinalEnergyCons!$A$4:$A$10000)))*1,[1]OUT_FinalEnergyCons!I$4:I$10000)</f>
        <v>0.18202116714772668</v>
      </c>
      <c r="L1826" s="1" cm="1">
        <f t="array" ref="L1826">SUMPRODUCT(([1]OUT_FinalEnergyCons!$B$4:$B$10000="var_cap")*1,(ISNUMBER(SEARCH("RH*-SHELCBR",[1]OUT_FinalEnergyCons!$A$4:$A$10000)))*1,[1]OUT_FinalEnergyCons!J$4:J$10000)</f>
        <v>0.16462577907967255</v>
      </c>
      <c r="M1826" s="1" cm="1">
        <f t="array" ref="M1826">SUMPRODUCT(([1]OUT_FinalEnergyCons!$B$4:$B$10000="var_cap")*1,(ISNUMBER(SEARCH("RH*-SHELCBR",[1]OUT_FinalEnergyCons!$A$4:$A$10000)))*1,[1]OUT_FinalEnergyCons!K$4:K$10000)</f>
        <v>0.15589366427207943</v>
      </c>
      <c r="N1826" s="1" cm="1">
        <f t="array" ref="N1826">SUMPRODUCT(([1]OUT_FinalEnergyCons!$B$4:$B$10000="var_cap")*1,(ISNUMBER(SEARCH("RH*-SHELCBR",[1]OUT_FinalEnergyCons!$A$4:$A$10000)))*1,[1]OUT_FinalEnergyCons!L$4:L$10000)</f>
        <v>0.31432921525294166</v>
      </c>
      <c r="O1826" s="1" cm="1">
        <f t="array" ref="O1826">SUMPRODUCT(([1]OUT_FinalEnergyCons!$B$4:$B$10000="var_cap")*1,(ISNUMBER(SEARCH("RH*-SHELCBR",[1]OUT_FinalEnergyCons!$A$4:$A$10000)))*1,[1]OUT_FinalEnergyCons!M$4:M$10000)</f>
        <v>0.33011611348495007</v>
      </c>
      <c r="P1826" s="1" cm="1">
        <f t="array" ref="P1826">SUMPRODUCT(([1]OUT_FinalEnergyCons!$B$4:$B$10000="var_cap")*1,(ISNUMBER(SEARCH("RH*-SHELCBR",[1]OUT_FinalEnergyCons!$A$4:$A$10000)))*1,[1]OUT_FinalEnergyCons!N$4:N$10000)</f>
        <v>0.30206825765527673</v>
      </c>
      <c r="Q1826" s="1" cm="1">
        <f t="array" ref="Q1826">SUMPRODUCT(([1]OUT_FinalEnergyCons!$B$4:$B$10000="var_cap")*1,(ISNUMBER(SEARCH("RH*-SHELCBR",[1]OUT_FinalEnergyCons!$A$4:$A$10000)))*1,[1]OUT_FinalEnergyCons!O$4:O$10000)</f>
        <v>0.12939908557661461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1.4390903787498299</v>
      </c>
      <c r="G1827" s="1" cm="1">
        <f t="array" ref="G1827">SUMPRODUCT(([1]OUT_FinalEnergyCons!$B$4:$B$10000="var_cap")*1,ISNUMBER(SEARCH("RH*-SHELCHP",[1]OUT_FinalEnergyCons!$A$4:$A$10000))*1,[1]OUT_FinalEnergyCons!E$4:E$10000)</f>
        <v>1.7120261351619328</v>
      </c>
      <c r="H1827" s="1" cm="1">
        <f t="array" ref="H1827">SUMPRODUCT(([1]OUT_FinalEnergyCons!$B$4:$B$10000="var_cap")*1,ISNUMBER(SEARCH("RH*-SHELCHP",[1]OUT_FinalEnergyCons!$A$4:$A$10000))*1,[1]OUT_FinalEnergyCons!F$4:F$10000)</f>
        <v>1.8687840474587123</v>
      </c>
      <c r="I1827" s="1" cm="1">
        <f t="array" ref="I1827">SUMPRODUCT(([1]OUT_FinalEnergyCons!$B$4:$B$10000="var_cap")*1,ISNUMBER(SEARCH("RH*-SHELCHP",[1]OUT_FinalEnergyCons!$A$4:$A$10000))*1,[1]OUT_FinalEnergyCons!G$4:G$10000)</f>
        <v>2.5122427829369145</v>
      </c>
      <c r="J1827" s="1" cm="1">
        <f t="array" ref="J1827">SUMPRODUCT(([1]OUT_FinalEnergyCons!$B$4:$B$10000="var_cap")*1,ISNUMBER(SEARCH("RH*-SHELCHP",[1]OUT_FinalEnergyCons!$A$4:$A$10000))*1,[1]OUT_FinalEnergyCons!H$4:H$10000)</f>
        <v>3.504655020582307</v>
      </c>
      <c r="K1827" s="1" cm="1">
        <f t="array" ref="K1827">SUMPRODUCT(([1]OUT_FinalEnergyCons!$B$4:$B$10000="var_cap")*1,ISNUMBER(SEARCH("RH*-SHELCHP",[1]OUT_FinalEnergyCons!$A$4:$A$10000))*1,[1]OUT_FinalEnergyCons!I$4:I$10000)</f>
        <v>3.5555823469232108</v>
      </c>
      <c r="L1827" s="1" cm="1">
        <f t="array" ref="L1827">SUMPRODUCT(([1]OUT_FinalEnergyCons!$B$4:$B$10000="var_cap")*1,ISNUMBER(SEARCH("RH*-SHELCHP",[1]OUT_FinalEnergyCons!$A$4:$A$10000))*1,[1]OUT_FinalEnergyCons!J$4:J$10000)</f>
        <v>4.3711301183670805</v>
      </c>
      <c r="M1827" s="1" cm="1">
        <f t="array" ref="M1827">SUMPRODUCT(([1]OUT_FinalEnergyCons!$B$4:$B$10000="var_cap")*1,ISNUMBER(SEARCH("RH*-SHELCHP",[1]OUT_FinalEnergyCons!$A$4:$A$10000))*1,[1]OUT_FinalEnergyCons!K$4:K$10000)</f>
        <v>5.4352707821629309</v>
      </c>
      <c r="N1827" s="1" cm="1">
        <f t="array" ref="N1827">SUMPRODUCT(([1]OUT_FinalEnergyCons!$B$4:$B$10000="var_cap")*1,ISNUMBER(SEARCH("RH*-SHELCHP",[1]OUT_FinalEnergyCons!$A$4:$A$10000))*1,[1]OUT_FinalEnergyCons!L$4:L$10000)</f>
        <v>5.8385510540419263</v>
      </c>
      <c r="O1827" s="1" cm="1">
        <f t="array" ref="O1827">SUMPRODUCT(([1]OUT_FinalEnergyCons!$B$4:$B$10000="var_cap")*1,ISNUMBER(SEARCH("RH*-SHELCHP",[1]OUT_FinalEnergyCons!$A$4:$A$10000))*1,[1]OUT_FinalEnergyCons!M$4:M$10000)</f>
        <v>5.9263879960302841</v>
      </c>
      <c r="P1827" s="1" cm="1">
        <f t="array" ref="P1827">SUMPRODUCT(([1]OUT_FinalEnergyCons!$B$4:$B$10000="var_cap")*1,ISNUMBER(SEARCH("RH*-SHELCHP",[1]OUT_FinalEnergyCons!$A$4:$A$10000))*1,[1]OUT_FinalEnergyCons!N$4:N$10000)</f>
        <v>5.9318378635142777</v>
      </c>
      <c r="Q1827" s="1" cm="1">
        <f t="array" ref="Q1827">SUMPRODUCT(([1]OUT_FinalEnergyCons!$B$4:$B$10000="var_cap")*1,ISNUMBER(SEARCH("RH*-SHELCHP",[1]OUT_FinalEnergyCons!$A$4:$A$10000))*1,[1]OUT_FinalEnergyCons!O$4:O$10000)</f>
        <v>5.9246697088654523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3.4074033889493869</v>
      </c>
      <c r="H1828" s="1">
        <f t="shared" si="2018"/>
        <v>3.4074013051275696</v>
      </c>
      <c r="I1828" s="1">
        <f t="shared" si="2018"/>
        <v>3.4073991362530567</v>
      </c>
      <c r="J1828" s="1">
        <f t="shared" si="2018"/>
        <v>1.3873181418738256</v>
      </c>
      <c r="K1828" s="1">
        <f t="shared" si="2018"/>
        <v>0.68405286640285234</v>
      </c>
      <c r="L1828" s="1">
        <f t="shared" si="2018"/>
        <v>0.46807623440565505</v>
      </c>
      <c r="M1828" s="1">
        <f t="shared" si="2018"/>
        <v>0.43990087744750861</v>
      </c>
      <c r="N1828" s="1">
        <f t="shared" si="2018"/>
        <v>0.40463587349245123</v>
      </c>
      <c r="O1828" s="1">
        <f t="shared" si="2018"/>
        <v>0.37691121390793081</v>
      </c>
      <c r="P1828" s="1">
        <f>P1829</f>
        <v>0.23324188476998925</v>
      </c>
      <c r="Q1828" s="1">
        <f>Q1829</f>
        <v>0.10709111663165007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3.4074033889493869</v>
      </c>
      <c r="H1829" s="1" cm="1">
        <f t="array" ref="H1829">SUMPRODUCT(([1]OUT_FinalEnergyCons!$B$4:$B$10000="var_cap")*1, (ISNUMBER(SEARCH("RH*-SHLFOBR",[1]OUT_FinalEnergyCons!$A$4:$A$10000)))*1,[1]OUT_FinalEnergyCons!F$4:F$10000)</f>
        <v>3.4074013051275696</v>
      </c>
      <c r="I1829" s="1" cm="1">
        <f t="array" ref="I1829">SUMPRODUCT(([1]OUT_FinalEnergyCons!$B$4:$B$10000="var_cap")*1, (ISNUMBER(SEARCH("RH*-SHLFOBR",[1]OUT_FinalEnergyCons!$A$4:$A$10000)))*1,[1]OUT_FinalEnergyCons!G$4:G$10000)</f>
        <v>3.4073991362530567</v>
      </c>
      <c r="J1829" s="1" cm="1">
        <f t="array" ref="J1829">SUMPRODUCT(([1]OUT_FinalEnergyCons!$B$4:$B$10000="var_cap")*1, (ISNUMBER(SEARCH("RH*-SHLFOBR",[1]OUT_FinalEnergyCons!$A$4:$A$10000)))*1,[1]OUT_FinalEnergyCons!H$4:H$10000)</f>
        <v>1.3873181418738256</v>
      </c>
      <c r="K1829" s="1" cm="1">
        <f t="array" ref="K1829">SUMPRODUCT(([1]OUT_FinalEnergyCons!$B$4:$B$10000="var_cap")*1, (ISNUMBER(SEARCH("RH*-SHLFOBR",[1]OUT_FinalEnergyCons!$A$4:$A$10000)))*1,[1]OUT_FinalEnergyCons!I$4:I$10000)</f>
        <v>0.68405286640285234</v>
      </c>
      <c r="L1829" s="1" cm="1">
        <f t="array" ref="L1829">SUMPRODUCT(([1]OUT_FinalEnergyCons!$B$4:$B$10000="var_cap")*1, (ISNUMBER(SEARCH("RH*-SHLFOBR",[1]OUT_FinalEnergyCons!$A$4:$A$10000)))*1,[1]OUT_FinalEnergyCons!J$4:J$10000)</f>
        <v>0.46807623440565505</v>
      </c>
      <c r="M1829" s="1" cm="1">
        <f t="array" ref="M1829">SUMPRODUCT(([1]OUT_FinalEnergyCons!$B$4:$B$10000="var_cap")*1, (ISNUMBER(SEARCH("RH*-SHLFOBR",[1]OUT_FinalEnergyCons!$A$4:$A$10000)))*1,[1]OUT_FinalEnergyCons!K$4:K$10000)</f>
        <v>0.43990087744750861</v>
      </c>
      <c r="N1829" s="1" cm="1">
        <f t="array" ref="N1829">SUMPRODUCT(([1]OUT_FinalEnergyCons!$B$4:$B$10000="var_cap")*1, (ISNUMBER(SEARCH("RH*-SHLFOBR",[1]OUT_FinalEnergyCons!$A$4:$A$10000)))*1,[1]OUT_FinalEnergyCons!L$4:L$10000)</f>
        <v>0.40463587349245123</v>
      </c>
      <c r="O1829" s="1" cm="1">
        <f t="array" ref="O1829">SUMPRODUCT(([1]OUT_FinalEnergyCons!$B$4:$B$10000="var_cap")*1, (ISNUMBER(SEARCH("RH*-SHLFOBR",[1]OUT_FinalEnergyCons!$A$4:$A$10000)))*1,[1]OUT_FinalEnergyCons!M$4:M$10000)</f>
        <v>0.37691121390793081</v>
      </c>
      <c r="P1829" s="1" cm="1">
        <f t="array" ref="P1829">SUMPRODUCT(([1]OUT_FinalEnergyCons!$B$4:$B$10000="var_cap")*1, (ISNUMBER(SEARCH("RH*-SHLFOBR",[1]OUT_FinalEnergyCons!$A$4:$A$10000)))*1,[1]OUT_FinalEnergyCons!N$4:N$10000)</f>
        <v>0.23324188476998925</v>
      </c>
      <c r="Q1829" s="1" cm="1">
        <f t="array" ref="Q1829">SUMPRODUCT(([1]OUT_FinalEnergyCons!$B$4:$B$10000="var_cap")*1, (ISNUMBER(SEARCH("RH*-SHLFOBR",[1]OUT_FinalEnergyCons!$A$4:$A$10000)))*1,[1]OUT_FinalEnergyCons!O$4:O$10000)</f>
        <v>0.10709111663165007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2.7687541193807017</v>
      </c>
      <c r="G1830" s="1">
        <f t="shared" ref="G1830:K1830" si="2021">SUM(G1831:G1832)</f>
        <v>3.0039017710999412</v>
      </c>
      <c r="H1830" s="1">
        <f t="shared" si="2021"/>
        <v>3.008073797777139</v>
      </c>
      <c r="I1830" s="1">
        <f t="shared" si="2021"/>
        <v>3.0210560838083769</v>
      </c>
      <c r="J1830" s="1">
        <f t="shared" si="2021"/>
        <v>3.3233063532595315</v>
      </c>
      <c r="K1830" s="1">
        <f t="shared" si="2021"/>
        <v>3.4117849424102165</v>
      </c>
      <c r="L1830" s="1">
        <f t="shared" ref="L1830:O1830" si="2022">SUM(L1831:L1832)</f>
        <v>2.9494020840601607</v>
      </c>
      <c r="M1830" s="1">
        <f t="shared" si="2022"/>
        <v>1.6249226482539152</v>
      </c>
      <c r="N1830" s="1">
        <f t="shared" si="2022"/>
        <v>0.81795796176013957</v>
      </c>
      <c r="O1830" s="1">
        <f t="shared" si="2022"/>
        <v>0.69863353387086358</v>
      </c>
      <c r="P1830" s="1">
        <f>SUM(P1831:P1832)</f>
        <v>0.63853772877010551</v>
      </c>
      <c r="Q1830" s="1">
        <f>SUM(Q1831:Q1832)</f>
        <v>0.56563677746901253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3.0039012375188152</v>
      </c>
      <c r="H1831" s="1" cm="1">
        <f t="array" ref="H1831">SUMPRODUCT(([1]OUT_FinalEnergyCons!$B$4:$B$10000="var_cap")*1, (ISNUMBER(SEARCH("RH*-SHNGABR",[1]OUT_FinalEnergyCons!$A$4:$A$10000)))*1,[1]OUT_FinalEnergyCons!F$4:F$10000)</f>
        <v>3.0071786654708799</v>
      </c>
      <c r="I1831" s="1" cm="1">
        <f t="array" ref="I1831">SUMPRODUCT(([1]OUT_FinalEnergyCons!$B$4:$B$10000="var_cap")*1, (ISNUMBER(SEARCH("RH*-SHNGABR",[1]OUT_FinalEnergyCons!$A$4:$A$10000)))*1,[1]OUT_FinalEnergyCons!G$4:G$10000)</f>
        <v>3.0201228683184094</v>
      </c>
      <c r="J1831" s="1" cm="1">
        <f t="array" ref="J1831">SUMPRODUCT(([1]OUT_FinalEnergyCons!$B$4:$B$10000="var_cap")*1, (ISNUMBER(SEARCH("RH*-SHNGABR",[1]OUT_FinalEnergyCons!$A$4:$A$10000)))*1,[1]OUT_FinalEnergyCons!H$4:H$10000)</f>
        <v>2.7458969054312155</v>
      </c>
      <c r="K1831" s="1" cm="1">
        <f t="array" ref="K1831">SUMPRODUCT(([1]OUT_FinalEnergyCons!$B$4:$B$10000="var_cap")*1, (ISNUMBER(SEARCH("RH*-SHNGABR",[1]OUT_FinalEnergyCons!$A$4:$A$10000)))*1,[1]OUT_FinalEnergyCons!I$4:I$10000)</f>
        <v>2.4511674308586517</v>
      </c>
      <c r="L1831" s="1" cm="1">
        <f t="array" ref="L1831">SUMPRODUCT(([1]OUT_FinalEnergyCons!$B$4:$B$10000="var_cap")*1, (ISNUMBER(SEARCH("RH*-SHNGABR",[1]OUT_FinalEnergyCons!$A$4:$A$10000)))*1,[1]OUT_FinalEnergyCons!J$4:J$10000)</f>
        <v>1.9889938302780736</v>
      </c>
      <c r="M1831" s="1" cm="1">
        <f t="array" ref="M1831">SUMPRODUCT(([1]OUT_FinalEnergyCons!$B$4:$B$10000="var_cap")*1, (ISNUMBER(SEARCH("RH*-SHNGABR",[1]OUT_FinalEnergyCons!$A$4:$A$10000)))*1,[1]OUT_FinalEnergyCons!K$4:K$10000)</f>
        <v>0.94784533596713794</v>
      </c>
      <c r="N1831" s="1" cm="1">
        <f t="array" ref="N1831">SUMPRODUCT(([1]OUT_FinalEnergyCons!$B$4:$B$10000="var_cap")*1, (ISNUMBER(SEARCH("RH*-SHNGABR",[1]OUT_FinalEnergyCons!$A$4:$A$10000)))*1,[1]OUT_FinalEnergyCons!L$4:L$10000)</f>
        <v>0.48335267843982921</v>
      </c>
      <c r="O1831" s="1" cm="1">
        <f t="array" ref="O1831">SUMPRODUCT(([1]OUT_FinalEnergyCons!$B$4:$B$10000="var_cap")*1, (ISNUMBER(SEARCH("RH*-SHNGABR",[1]OUT_FinalEnergyCons!$A$4:$A$10000)))*1,[1]OUT_FinalEnergyCons!M$4:M$10000)</f>
        <v>0.40428191299661753</v>
      </c>
      <c r="P1831" s="1" cm="1">
        <f t="array" ref="P1831">SUMPRODUCT(([1]OUT_FinalEnergyCons!$B$4:$B$10000="var_cap")*1, (ISNUMBER(SEARCH("RH*-SHNGABR",[1]OUT_FinalEnergyCons!$A$4:$A$10000)))*1,[1]OUT_FinalEnergyCons!N$4:N$10000)</f>
        <v>0.34242389735039214</v>
      </c>
      <c r="Q1831" s="1" cm="1">
        <f t="array" ref="Q1831">SUMPRODUCT(([1]OUT_FinalEnergyCons!$B$4:$B$10000="var_cap")*1, (ISNUMBER(SEARCH("RH*-SHNGABR",[1]OUT_FinalEnergyCons!$A$4:$A$10000)))*1,[1]OUT_FinalEnergyCons!O$4:O$10000)</f>
        <v>0.27174956106174236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6.81423516040658E-8</v>
      </c>
      <c r="G1832" s="1" cm="1">
        <f t="array" ref="G1832">SUMPRODUCT(([1]OUT_FinalEnergyCons!$B$4:$B$10000="var_cap")*1,ISNUMBER(SEARCH("RH*-SHngahp",[1]OUT_FinalEnergyCons!$A$4:$A$10000))*1,[1]OUT_FinalEnergyCons!E$4:E$10000)</f>
        <v>5.3358112594313635E-7</v>
      </c>
      <c r="H1832" s="1" cm="1">
        <f t="array" ref="H1832">SUMPRODUCT(([1]OUT_FinalEnergyCons!$B$4:$B$10000="var_cap")*1,ISNUMBER(SEARCH("RH*-SHngahp",[1]OUT_FinalEnergyCons!$A$4:$A$10000))*1,[1]OUT_FinalEnergyCons!F$4:F$10000)</f>
        <v>8.9513230625894245E-4</v>
      </c>
      <c r="I1832" s="1" cm="1">
        <f t="array" ref="I1832">SUMPRODUCT(([1]OUT_FinalEnergyCons!$B$4:$B$10000="var_cap")*1,ISNUMBER(SEARCH("RH*-SHngahp",[1]OUT_FinalEnergyCons!$A$4:$A$10000))*1,[1]OUT_FinalEnergyCons!G$4:G$10000)</f>
        <v>9.3321548996763161E-4</v>
      </c>
      <c r="J1832" s="1" cm="1">
        <f t="array" ref="J1832">SUMPRODUCT(([1]OUT_FinalEnergyCons!$B$4:$B$10000="var_cap")*1,ISNUMBER(SEARCH("RH*-SHngahp",[1]OUT_FinalEnergyCons!$A$4:$A$10000))*1,[1]OUT_FinalEnergyCons!H$4:H$10000)</f>
        <v>0.57740944782831594</v>
      </c>
      <c r="K1832" s="1" cm="1">
        <f t="array" ref="K1832">SUMPRODUCT(([1]OUT_FinalEnergyCons!$B$4:$B$10000="var_cap")*1,ISNUMBER(SEARCH("RH*-SHngahp",[1]OUT_FinalEnergyCons!$A$4:$A$10000))*1,[1]OUT_FinalEnergyCons!I$4:I$10000)</f>
        <v>0.9606175115515645</v>
      </c>
      <c r="L1832" s="1" cm="1">
        <f t="array" ref="L1832">SUMPRODUCT(([1]OUT_FinalEnergyCons!$B$4:$B$10000="var_cap")*1,ISNUMBER(SEARCH("RH*-SHngahp",[1]OUT_FinalEnergyCons!$A$4:$A$10000))*1,[1]OUT_FinalEnergyCons!J$4:J$10000)</f>
        <v>0.96040825378208694</v>
      </c>
      <c r="M1832" s="1" cm="1">
        <f t="array" ref="M1832">SUMPRODUCT(([1]OUT_FinalEnergyCons!$B$4:$B$10000="var_cap")*1,ISNUMBER(SEARCH("RH*-SHngahp",[1]OUT_FinalEnergyCons!$A$4:$A$10000))*1,[1]OUT_FinalEnergyCons!K$4:K$10000)</f>
        <v>0.67707731228677726</v>
      </c>
      <c r="N1832" s="1" cm="1">
        <f t="array" ref="N1832">SUMPRODUCT(([1]OUT_FinalEnergyCons!$B$4:$B$10000="var_cap")*1,ISNUMBER(SEARCH("RH*-SHngahp",[1]OUT_FinalEnergyCons!$A$4:$A$10000))*1,[1]OUT_FinalEnergyCons!L$4:L$10000)</f>
        <v>0.33460528332031036</v>
      </c>
      <c r="O1832" s="1" cm="1">
        <f t="array" ref="O1832">SUMPRODUCT(([1]OUT_FinalEnergyCons!$B$4:$B$10000="var_cap")*1,ISNUMBER(SEARCH("RH*-SHngahp",[1]OUT_FinalEnergyCons!$A$4:$A$10000))*1,[1]OUT_FinalEnergyCons!M$4:M$10000)</f>
        <v>0.29435162087424604</v>
      </c>
      <c r="P1832" s="1" cm="1">
        <f t="array" ref="P1832">SUMPRODUCT(([1]OUT_FinalEnergyCons!$B$4:$B$10000="var_cap")*1,ISNUMBER(SEARCH("RH*-SHngahp",[1]OUT_FinalEnergyCons!$A$4:$A$10000))*1,[1]OUT_FinalEnergyCons!N$4:N$10000)</f>
        <v>0.29611383141971331</v>
      </c>
      <c r="Q1832" s="1" cm="1">
        <f t="array" ref="Q1832">SUMPRODUCT(([1]OUT_FinalEnergyCons!$B$4:$B$10000="var_cap")*1,ISNUMBER(SEARCH("RH*-SHngahp",[1]OUT_FinalEnergyCons!$A$4:$A$10000))*1,[1]OUT_FinalEnergyCons!O$4:O$10000)</f>
        <v>0.29388721640727022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6.3817483435155082E-3</v>
      </c>
      <c r="H1833" s="1">
        <f t="shared" si="2026"/>
        <v>1.5043835767968982E-4</v>
      </c>
      <c r="I1833" s="1">
        <f t="shared" si="2026"/>
        <v>1.0278080448236984E-4</v>
      </c>
      <c r="J1833" s="1">
        <f t="shared" si="2026"/>
        <v>2.6618656069559961E-5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6.3817483435155082E-3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1.5043835767968982E-4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1.0278080448236984E-4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2.6618656069559961E-5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0.68965067788183609</v>
      </c>
      <c r="G1835" s="1">
        <f t="shared" ref="G1835:O1835" si="2028">G1836</f>
        <v>0.69793752883316518</v>
      </c>
      <c r="H1835" s="1">
        <f t="shared" si="2028"/>
        <v>0.70413146124783932</v>
      </c>
      <c r="I1835" s="1">
        <f t="shared" si="2028"/>
        <v>0.73233953179755995</v>
      </c>
      <c r="J1835" s="1">
        <f t="shared" si="2028"/>
        <v>0.4783037918052323</v>
      </c>
      <c r="K1835" s="1">
        <f t="shared" si="2028"/>
        <v>0.36508436323780374</v>
      </c>
      <c r="L1835" s="1">
        <f t="shared" si="2028"/>
        <v>0.33534888238539373</v>
      </c>
      <c r="M1835" s="1">
        <f t="shared" si="2028"/>
        <v>0.29008716321828526</v>
      </c>
      <c r="N1835" s="1">
        <f t="shared" si="2028"/>
        <v>0.2589688112167407</v>
      </c>
      <c r="O1835" s="1">
        <f t="shared" si="2028"/>
        <v>0.24568640257155264</v>
      </c>
      <c r="P1835" s="1">
        <f>P1836</f>
        <v>0.23381262383388146</v>
      </c>
      <c r="Q1835" s="1">
        <f>Q1836</f>
        <v>0.18920080509785378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0.68965067788183609</v>
      </c>
      <c r="G1836" s="1" cm="1">
        <f t="array" ref="G1836">SUMPRODUCT(([1]OUT_FinalEnergyCons!$B$4:$B$10000="var_cap")*1, (ISNUMBER(SEARCH("RH*-SHWODBR",[1]OUT_FinalEnergyCons!$A$4:$A$10000)))*1,[1]OUT_FinalEnergyCons!E$4:E$10000)</f>
        <v>0.69793752883316518</v>
      </c>
      <c r="H1836" s="1" cm="1">
        <f t="array" ref="H1836">SUMPRODUCT(([1]OUT_FinalEnergyCons!$B$4:$B$10000="var_cap")*1, (ISNUMBER(SEARCH("RH*-SHWODBR",[1]OUT_FinalEnergyCons!$A$4:$A$10000)))*1,[1]OUT_FinalEnergyCons!F$4:F$10000)</f>
        <v>0.70413146124783932</v>
      </c>
      <c r="I1836" s="1" cm="1">
        <f t="array" ref="I1836">SUMPRODUCT(([1]OUT_FinalEnergyCons!$B$4:$B$10000="var_cap")*1, (ISNUMBER(SEARCH("RH*-SHWODBR",[1]OUT_FinalEnergyCons!$A$4:$A$10000)))*1,[1]OUT_FinalEnergyCons!G$4:G$10000)</f>
        <v>0.73233953179755995</v>
      </c>
      <c r="J1836" s="1" cm="1">
        <f t="array" ref="J1836">SUMPRODUCT(([1]OUT_FinalEnergyCons!$B$4:$B$10000="var_cap")*1, (ISNUMBER(SEARCH("RH*-SHWODBR",[1]OUT_FinalEnergyCons!$A$4:$A$10000)))*1,[1]OUT_FinalEnergyCons!H$4:H$10000)</f>
        <v>0.4783037918052323</v>
      </c>
      <c r="K1836" s="1" cm="1">
        <f t="array" ref="K1836">SUMPRODUCT(([1]OUT_FinalEnergyCons!$B$4:$B$10000="var_cap")*1, (ISNUMBER(SEARCH("RH*-SHWODBR",[1]OUT_FinalEnergyCons!$A$4:$A$10000)))*1,[1]OUT_FinalEnergyCons!I$4:I$10000)</f>
        <v>0.36508436323780374</v>
      </c>
      <c r="L1836" s="1" cm="1">
        <f t="array" ref="L1836">SUMPRODUCT(([1]OUT_FinalEnergyCons!$B$4:$B$10000="var_cap")*1, (ISNUMBER(SEARCH("RH*-SHWODBR",[1]OUT_FinalEnergyCons!$A$4:$A$10000)))*1,[1]OUT_FinalEnergyCons!J$4:J$10000)</f>
        <v>0.33534888238539373</v>
      </c>
      <c r="M1836" s="1" cm="1">
        <f t="array" ref="M1836">SUMPRODUCT(([1]OUT_FinalEnergyCons!$B$4:$B$10000="var_cap")*1, (ISNUMBER(SEARCH("RH*-SHWODBR",[1]OUT_FinalEnergyCons!$A$4:$A$10000)))*1,[1]OUT_FinalEnergyCons!K$4:K$10000)</f>
        <v>0.29008716321828526</v>
      </c>
      <c r="N1836" s="1" cm="1">
        <f t="array" ref="N1836">SUMPRODUCT(([1]OUT_FinalEnergyCons!$B$4:$B$10000="var_cap")*1, (ISNUMBER(SEARCH("RH*-SHWODBR",[1]OUT_FinalEnergyCons!$A$4:$A$10000)))*1,[1]OUT_FinalEnergyCons!L$4:L$10000)</f>
        <v>0.2589688112167407</v>
      </c>
      <c r="O1836" s="1" cm="1">
        <f t="array" ref="O1836">SUMPRODUCT(([1]OUT_FinalEnergyCons!$B$4:$B$10000="var_cap")*1, (ISNUMBER(SEARCH("RH*-SHWODBR",[1]OUT_FinalEnergyCons!$A$4:$A$10000)))*1,[1]OUT_FinalEnergyCons!M$4:M$10000)</f>
        <v>0.24568640257155264</v>
      </c>
      <c r="P1836" s="1" cm="1">
        <f t="array" ref="P1836">SUMPRODUCT(([1]OUT_FinalEnergyCons!$B$4:$B$10000="var_cap")*1, (ISNUMBER(SEARCH("RH*-SHWODBR",[1]OUT_FinalEnergyCons!$A$4:$A$10000)))*1,[1]OUT_FinalEnergyCons!N$4:N$10000)</f>
        <v>0.23381262383388146</v>
      </c>
      <c r="Q1836" s="1" cm="1">
        <f t="array" ref="Q1836">SUMPRODUCT(([1]OUT_FinalEnergyCons!$B$4:$B$10000="var_cap")*1, (ISNUMBER(SEARCH("RH*-SHWODBR",[1]OUT_FinalEnergyCons!$A$4:$A$10000)))*1,[1]OUT_FinalEnergyCons!O$4:O$10000)</f>
        <v>0.18920080509785378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0.20447391591028896</v>
      </c>
      <c r="G1837" s="1">
        <f t="shared" ref="G1837:O1837" si="2031">G1838</f>
        <v>0.2405323611450266</v>
      </c>
      <c r="H1837" s="1">
        <f t="shared" si="2031"/>
        <v>0.24070254640641961</v>
      </c>
      <c r="I1837" s="1">
        <f t="shared" si="2031"/>
        <v>0.25158445260717421</v>
      </c>
      <c r="J1837" s="1">
        <f t="shared" si="2031"/>
        <v>0.26203406975671795</v>
      </c>
      <c r="K1837" s="1">
        <f t="shared" si="2031"/>
        <v>0.26678232628000392</v>
      </c>
      <c r="L1837" s="1">
        <f t="shared" si="2031"/>
        <v>0.27363481028149633</v>
      </c>
      <c r="M1837" s="1">
        <f t="shared" si="2031"/>
        <v>0.28115972314851428</v>
      </c>
      <c r="N1837" s="1">
        <f t="shared" si="2031"/>
        <v>0.28297724200424668</v>
      </c>
      <c r="O1837" s="1">
        <f t="shared" si="2031"/>
        <v>0.28797806324180081</v>
      </c>
      <c r="P1837" s="1">
        <f>P1838</f>
        <v>0.28831269266625403</v>
      </c>
      <c r="Q1837" s="1">
        <f>Q1838</f>
        <v>0.2889912633024917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0.20447391591028896</v>
      </c>
      <c r="G1838" s="1" cm="1">
        <f t="array" ref="G1838">SUMPRODUCT(([1]OUT_FinalEnergyCons!$B$4:$B$10000="var_cap")*1, (ISNUMBER(SEARCH("RH*-SHPLTBR",[1]OUT_FinalEnergyCons!$A$4:$A$10000)))*1,[1]OUT_FinalEnergyCons!E$4:E$10000)</f>
        <v>0.2405323611450266</v>
      </c>
      <c r="H1838" s="1" cm="1">
        <f t="array" ref="H1838">SUMPRODUCT(([1]OUT_FinalEnergyCons!$B$4:$B$10000="var_cap")*1, (ISNUMBER(SEARCH("RH*-SHPLTBR",[1]OUT_FinalEnergyCons!$A$4:$A$10000)))*1,[1]OUT_FinalEnergyCons!F$4:F$10000)</f>
        <v>0.24070254640641961</v>
      </c>
      <c r="I1838" s="1" cm="1">
        <f t="array" ref="I1838">SUMPRODUCT(([1]OUT_FinalEnergyCons!$B$4:$B$10000="var_cap")*1, (ISNUMBER(SEARCH("RH*-SHPLTBR",[1]OUT_FinalEnergyCons!$A$4:$A$10000)))*1,[1]OUT_FinalEnergyCons!G$4:G$10000)</f>
        <v>0.25158445260717421</v>
      </c>
      <c r="J1838" s="1" cm="1">
        <f t="array" ref="J1838">SUMPRODUCT(([1]OUT_FinalEnergyCons!$B$4:$B$10000="var_cap")*1, (ISNUMBER(SEARCH("RH*-SHPLTBR",[1]OUT_FinalEnergyCons!$A$4:$A$10000)))*1,[1]OUT_FinalEnergyCons!H$4:H$10000)</f>
        <v>0.26203406975671795</v>
      </c>
      <c r="K1838" s="1" cm="1">
        <f t="array" ref="K1838">SUMPRODUCT(([1]OUT_FinalEnergyCons!$B$4:$B$10000="var_cap")*1, (ISNUMBER(SEARCH("RH*-SHPLTBR",[1]OUT_FinalEnergyCons!$A$4:$A$10000)))*1,[1]OUT_FinalEnergyCons!I$4:I$10000)</f>
        <v>0.26678232628000392</v>
      </c>
      <c r="L1838" s="1" cm="1">
        <f t="array" ref="L1838">SUMPRODUCT(([1]OUT_FinalEnergyCons!$B$4:$B$10000="var_cap")*1, (ISNUMBER(SEARCH("RH*-SHPLTBR",[1]OUT_FinalEnergyCons!$A$4:$A$10000)))*1,[1]OUT_FinalEnergyCons!J$4:J$10000)</f>
        <v>0.27363481028149633</v>
      </c>
      <c r="M1838" s="1" cm="1">
        <f t="array" ref="M1838">SUMPRODUCT(([1]OUT_FinalEnergyCons!$B$4:$B$10000="var_cap")*1, (ISNUMBER(SEARCH("RH*-SHPLTBR",[1]OUT_FinalEnergyCons!$A$4:$A$10000)))*1,[1]OUT_FinalEnergyCons!K$4:K$10000)</f>
        <v>0.28115972314851428</v>
      </c>
      <c r="N1838" s="1" cm="1">
        <f t="array" ref="N1838">SUMPRODUCT(([1]OUT_FinalEnergyCons!$B$4:$B$10000="var_cap")*1, (ISNUMBER(SEARCH("RH*-SHPLTBR",[1]OUT_FinalEnergyCons!$A$4:$A$10000)))*1,[1]OUT_FinalEnergyCons!L$4:L$10000)</f>
        <v>0.28297724200424668</v>
      </c>
      <c r="O1838" s="1" cm="1">
        <f t="array" ref="O1838">SUMPRODUCT(([1]OUT_FinalEnergyCons!$B$4:$B$10000="var_cap")*1, (ISNUMBER(SEARCH("RH*-SHPLTBR",[1]OUT_FinalEnergyCons!$A$4:$A$10000)))*1,[1]OUT_FinalEnergyCons!M$4:M$10000)</f>
        <v>0.28797806324180081</v>
      </c>
      <c r="P1838" s="1" cm="1">
        <f t="array" ref="P1838">SUMPRODUCT(([1]OUT_FinalEnergyCons!$B$4:$B$10000="var_cap")*1, (ISNUMBER(SEARCH("RH*-SHPLTBR",[1]OUT_FinalEnergyCons!$A$4:$A$10000)))*1,[1]OUT_FinalEnergyCons!N$4:N$10000)</f>
        <v>0.28831269266625403</v>
      </c>
      <c r="Q1838" s="1" cm="1">
        <f t="array" ref="Q1838">SUMPRODUCT(([1]OUT_FinalEnergyCons!$B$4:$B$10000="var_cap")*1, (ISNUMBER(SEARCH("RH*-SHPLTBR",[1]OUT_FinalEnergyCons!$A$4:$A$10000)))*1,[1]OUT_FinalEnergyCons!O$4:O$10000)</f>
        <v>0.2889912633024917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0.11407197062565708</v>
      </c>
      <c r="G1839" s="1">
        <f t="shared" ref="G1839:O1839" si="2034">G1840</f>
        <v>0.1372190612466816</v>
      </c>
      <c r="H1839" s="1">
        <f t="shared" si="2034"/>
        <v>0.13729386654600562</v>
      </c>
      <c r="I1839" s="1">
        <f t="shared" si="2034"/>
        <v>0.13818842296086581</v>
      </c>
      <c r="J1839" s="1">
        <f t="shared" si="2034"/>
        <v>0.13469348270433815</v>
      </c>
      <c r="K1839" s="1">
        <f t="shared" si="2034"/>
        <v>0.13093650086469721</v>
      </c>
      <c r="L1839" s="1">
        <f t="shared" si="2034"/>
        <v>0.13060167750150836</v>
      </c>
      <c r="M1839" s="1">
        <f t="shared" si="2034"/>
        <v>0.46906871833415309</v>
      </c>
      <c r="N1839" s="1">
        <f t="shared" si="2034"/>
        <v>0.47248297298500302</v>
      </c>
      <c r="O1839" s="1">
        <f t="shared" si="2034"/>
        <v>0.47025570286052987</v>
      </c>
      <c r="P1839" s="1">
        <f>P1840</f>
        <v>0.47976898618362462</v>
      </c>
      <c r="Q1839" s="1">
        <f>Q1840</f>
        <v>0.47478317343927218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0.11407197062565708</v>
      </c>
      <c r="G1840" s="1" cm="1">
        <f t="array" ref="G1840">SUMPRODUCT(([1]OUT_FinalEnergyCons!$B$4:$B$10000="var_cap")*1, (ISNUMBER(SEARCH("RH*-SHSOLBR",[1]OUT_FinalEnergyCons!$A$4:$A$10000)))*1,[1]OUT_FinalEnergyCons!E$4:E$10000)</f>
        <v>0.1372190612466816</v>
      </c>
      <c r="H1840" s="1" cm="1">
        <f t="array" ref="H1840">SUMPRODUCT(([1]OUT_FinalEnergyCons!$B$4:$B$10000="var_cap")*1, (ISNUMBER(SEARCH("RH*-SHSOLBR",[1]OUT_FinalEnergyCons!$A$4:$A$10000)))*1,[1]OUT_FinalEnergyCons!F$4:F$10000)</f>
        <v>0.13729386654600562</v>
      </c>
      <c r="I1840" s="1" cm="1">
        <f t="array" ref="I1840">SUMPRODUCT(([1]OUT_FinalEnergyCons!$B$4:$B$10000="var_cap")*1, (ISNUMBER(SEARCH("RH*-SHSOLBR",[1]OUT_FinalEnergyCons!$A$4:$A$10000)))*1,[1]OUT_FinalEnergyCons!G$4:G$10000)</f>
        <v>0.13818842296086581</v>
      </c>
      <c r="J1840" s="1" cm="1">
        <f t="array" ref="J1840">SUMPRODUCT(([1]OUT_FinalEnergyCons!$B$4:$B$10000="var_cap")*1, (ISNUMBER(SEARCH("RH*-SHSOLBR",[1]OUT_FinalEnergyCons!$A$4:$A$10000)))*1,[1]OUT_FinalEnergyCons!H$4:H$10000)</f>
        <v>0.13469348270433815</v>
      </c>
      <c r="K1840" s="1" cm="1">
        <f t="array" ref="K1840">SUMPRODUCT(([1]OUT_FinalEnergyCons!$B$4:$B$10000="var_cap")*1, (ISNUMBER(SEARCH("RH*-SHSOLBR",[1]OUT_FinalEnergyCons!$A$4:$A$10000)))*1,[1]OUT_FinalEnergyCons!I$4:I$10000)</f>
        <v>0.13093650086469721</v>
      </c>
      <c r="L1840" s="1" cm="1">
        <f t="array" ref="L1840">SUMPRODUCT(([1]OUT_FinalEnergyCons!$B$4:$B$10000="var_cap")*1, (ISNUMBER(SEARCH("RH*-SHSOLBR",[1]OUT_FinalEnergyCons!$A$4:$A$10000)))*1,[1]OUT_FinalEnergyCons!J$4:J$10000)</f>
        <v>0.13060167750150836</v>
      </c>
      <c r="M1840" s="1" cm="1">
        <f t="array" ref="M1840">SUMPRODUCT(([1]OUT_FinalEnergyCons!$B$4:$B$10000="var_cap")*1, (ISNUMBER(SEARCH("RH*-SHSOLBR",[1]OUT_FinalEnergyCons!$A$4:$A$10000)))*1,[1]OUT_FinalEnergyCons!K$4:K$10000)</f>
        <v>0.46906871833415309</v>
      </c>
      <c r="N1840" s="1" cm="1">
        <f t="array" ref="N1840">SUMPRODUCT(([1]OUT_FinalEnergyCons!$B$4:$B$10000="var_cap")*1, (ISNUMBER(SEARCH("RH*-SHSOLBR",[1]OUT_FinalEnergyCons!$A$4:$A$10000)))*1,[1]OUT_FinalEnergyCons!L$4:L$10000)</f>
        <v>0.47248297298500302</v>
      </c>
      <c r="O1840" s="1" cm="1">
        <f t="array" ref="O1840">SUMPRODUCT(([1]OUT_FinalEnergyCons!$B$4:$B$10000="var_cap")*1, (ISNUMBER(SEARCH("RH*-SHSOLBR",[1]OUT_FinalEnergyCons!$A$4:$A$10000)))*1,[1]OUT_FinalEnergyCons!M$4:M$10000)</f>
        <v>0.47025570286052987</v>
      </c>
      <c r="P1840" s="1" cm="1">
        <f t="array" ref="P1840">SUMPRODUCT(([1]OUT_FinalEnergyCons!$B$4:$B$10000="var_cap")*1, (ISNUMBER(SEARCH("RH*-SHSOLBR",[1]OUT_FinalEnergyCons!$A$4:$A$10000)))*1,[1]OUT_FinalEnergyCons!N$4:N$10000)</f>
        <v>0.47976898618362462</v>
      </c>
      <c r="Q1840" s="1" cm="1">
        <f t="array" ref="Q1840">SUMPRODUCT(([1]OUT_FinalEnergyCons!$B$4:$B$10000="var_cap")*1, (ISNUMBER(SEARCH("RH*-SHSOLBR",[1]OUT_FinalEnergyCons!$A$4:$A$10000)))*1,[1]OUT_FinalEnergyCons!O$4:O$10000)</f>
        <v>0.47478317343927218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1.8609878330145244</v>
      </c>
      <c r="G1843" s="1">
        <f t="shared" ref="G1843" si="2040">SUM(G1844,G1847,G1849,G1852,G1854,G1856,G1858,G1860)</f>
        <v>2.0186220211748265</v>
      </c>
      <c r="H1843" s="1">
        <f t="shared" ref="H1843" si="2041">SUM(H1844,H1847,H1849,H1852,H1854,H1856,H1858,H1860)</f>
        <v>1.9055204757821413</v>
      </c>
      <c r="I1843" s="1">
        <f t="shared" ref="I1843" si="2042">SUM(I1844,I1847,I1849,I1852,I1854,I1856,I1858,I1860)</f>
        <v>2.1452407766996449</v>
      </c>
      <c r="J1843" s="1">
        <f t="shared" ref="J1843" si="2043">SUM(J1844,J1847,J1849,J1852,J1854,J1856,J1858,J1860)</f>
        <v>1.8959891436733185</v>
      </c>
      <c r="K1843" s="1">
        <f t="shared" ref="K1843" si="2044">SUM(K1844,K1847,K1849,K1852,K1854,K1856,K1858,K1860)</f>
        <v>1.7579148548067862</v>
      </c>
      <c r="L1843" s="1">
        <f t="shared" ref="L1843:O1843" si="2045">SUM(L1844,L1847,L1849,L1852,L1854,L1856,L1858,L1860)</f>
        <v>1.8038145292124708</v>
      </c>
      <c r="M1843" s="1">
        <f t="shared" si="2045"/>
        <v>2.2251863595554249</v>
      </c>
      <c r="N1843" s="1">
        <f t="shared" si="2045"/>
        <v>2.0926959335608539</v>
      </c>
      <c r="O1843" s="1">
        <f t="shared" si="2045"/>
        <v>2.0419690327759077</v>
      </c>
      <c r="P1843" s="1">
        <f>SUM(P1844,P1847,P1849,P1852,P1854,P1856,P1858,P1860)</f>
        <v>1.8993631020685442</v>
      </c>
      <c r="Q1843" s="1">
        <f>SUM(Q1844,Q1847,Q1849,Q1852,Q1854,Q1856,Q1858,Q1860)</f>
        <v>1.813840980306924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0.65092972449237996</v>
      </c>
      <c r="G1844" s="1">
        <f t="shared" ref="G1844" si="2047">SUM(G1845:G1846)</f>
        <v>0.71894626823430074</v>
      </c>
      <c r="H1844" s="1">
        <f t="shared" ref="H1844" si="2048">SUM(H1845:H1846)</f>
        <v>0.81237604778286232</v>
      </c>
      <c r="I1844" s="1">
        <f t="shared" ref="I1844" si="2049">SUM(I1845:I1846)</f>
        <v>0.98418509471176696</v>
      </c>
      <c r="J1844" s="1">
        <f t="shared" ref="J1844" si="2050">SUM(J1845:J1846)</f>
        <v>0.97650502007115647</v>
      </c>
      <c r="K1844" s="1">
        <f t="shared" ref="K1844" si="2051">SUM(K1845:K1846)</f>
        <v>0.77133852922699508</v>
      </c>
      <c r="L1844" s="1">
        <f t="shared" ref="L1844:O1844" si="2052">SUM(L1845:L1846)</f>
        <v>0.97948266154038044</v>
      </c>
      <c r="M1844" s="1">
        <f t="shared" si="2052"/>
        <v>1.2373890988282426</v>
      </c>
      <c r="N1844" s="1">
        <f t="shared" si="2052"/>
        <v>1.3637664348847407</v>
      </c>
      <c r="O1844" s="1">
        <f t="shared" si="2052"/>
        <v>1.3472183825202211</v>
      </c>
      <c r="P1844" s="1">
        <f>SUM(P1845:P1846)</f>
        <v>1.3361148883752751</v>
      </c>
      <c r="Q1844" s="1">
        <f>SUM(Q1845:Q1846)</f>
        <v>1.3662688419782782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0.43757510212010881</v>
      </c>
      <c r="G1845" s="1" cm="1">
        <f t="array" ref="G1845">SUMPRODUCT(([1]OUT_FinalEnergyCons!$B$4:$B$10000="var_cap")*1,(ISNUMBER(SEARCH("RH*-WHELCBR",[1]OUT_FinalEnergyCons!$A$4:$A$10000)))*1,[1]OUT_FinalEnergyCons!E$4:E$10000)</f>
        <v>0.47281873890973453</v>
      </c>
      <c r="H1845" s="1" cm="1">
        <f t="array" ref="H1845">SUMPRODUCT(([1]OUT_FinalEnergyCons!$B$4:$B$10000="var_cap")*1,(ISNUMBER(SEARCH("RH*-WHELCBR",[1]OUT_FinalEnergyCons!$A$4:$A$10000)))*1,[1]OUT_FinalEnergyCons!F$4:F$10000)</f>
        <v>0.47281874156322728</v>
      </c>
      <c r="I1845" s="1" cm="1">
        <f t="array" ref="I1845">SUMPRODUCT(([1]OUT_FinalEnergyCons!$B$4:$B$10000="var_cap")*1,(ISNUMBER(SEARCH("RH*-WHELCBR",[1]OUT_FinalEnergyCons!$A$4:$A$10000)))*1,[1]OUT_FinalEnergyCons!G$4:G$10000)</f>
        <v>0.47281613821133439</v>
      </c>
      <c r="J1845" s="1" cm="1">
        <f t="array" ref="J1845">SUMPRODUCT(([1]OUT_FinalEnergyCons!$B$4:$B$10000="var_cap")*1,(ISNUMBER(SEARCH("RH*-WHELCBR",[1]OUT_FinalEnergyCons!$A$4:$A$10000)))*1,[1]OUT_FinalEnergyCons!H$4:H$10000)</f>
        <v>0.18538959397969337</v>
      </c>
      <c r="K1845" s="1" cm="1">
        <f t="array" ref="K1845">SUMPRODUCT(([1]OUT_FinalEnergyCons!$B$4:$B$10000="var_cap")*1,(ISNUMBER(SEARCH("RH*-WHELCBR",[1]OUT_FinalEnergyCons!$A$4:$A$10000)))*1,[1]OUT_FinalEnergyCons!I$4:I$10000)</f>
        <v>0.11113872772472884</v>
      </c>
      <c r="L1845" s="1" cm="1">
        <f t="array" ref="L1845">SUMPRODUCT(([1]OUT_FinalEnergyCons!$B$4:$B$10000="var_cap")*1,(ISNUMBER(SEARCH("RH*-WHELCBR",[1]OUT_FinalEnergyCons!$A$4:$A$10000)))*1,[1]OUT_FinalEnergyCons!J$4:J$10000)</f>
        <v>0.11113143373393099</v>
      </c>
      <c r="M1845" s="1" cm="1">
        <f t="array" ref="M1845">SUMPRODUCT(([1]OUT_FinalEnergyCons!$B$4:$B$10000="var_cap")*1,(ISNUMBER(SEARCH("RH*-WHELCBR",[1]OUT_FinalEnergyCons!$A$4:$A$10000)))*1,[1]OUT_FinalEnergyCons!K$4:K$10000)</f>
        <v>0.10203206984948442</v>
      </c>
      <c r="N1845" s="1" cm="1">
        <f t="array" ref="N1845">SUMPRODUCT(([1]OUT_FinalEnergyCons!$B$4:$B$10000="var_cap")*1,(ISNUMBER(SEARCH("RH*-WHELCBR",[1]OUT_FinalEnergyCons!$A$4:$A$10000)))*1,[1]OUT_FinalEnergyCons!L$4:L$10000)</f>
        <v>0.20194049308355289</v>
      </c>
      <c r="O1845" s="1" cm="1">
        <f t="array" ref="O1845">SUMPRODUCT(([1]OUT_FinalEnergyCons!$B$4:$B$10000="var_cap")*1,(ISNUMBER(SEARCH("RH*-WHELCBR",[1]OUT_FinalEnergyCons!$A$4:$A$10000)))*1,[1]OUT_FinalEnergyCons!M$4:M$10000)</f>
        <v>0.19319026715034482</v>
      </c>
      <c r="P1845" s="1" cm="1">
        <f t="array" ref="P1845">SUMPRODUCT(([1]OUT_FinalEnergyCons!$B$4:$B$10000="var_cap")*1,(ISNUMBER(SEARCH("RH*-WHELCBR",[1]OUT_FinalEnergyCons!$A$4:$A$10000)))*1,[1]OUT_FinalEnergyCons!N$4:N$10000)</f>
        <v>0.18396338436865953</v>
      </c>
      <c r="Q1845" s="1" cm="1">
        <f t="array" ref="Q1845">SUMPRODUCT(([1]OUT_FinalEnergyCons!$B$4:$B$10000="var_cap")*1,(ISNUMBER(SEARCH("RH*-WHELCBR",[1]OUT_FinalEnergyCons!$A$4:$A$10000)))*1,[1]OUT_FinalEnergyCons!O$4:O$10000)</f>
        <v>7.4703798326691565E-2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0.21335462237227115</v>
      </c>
      <c r="G1846" s="1" cm="1">
        <f t="array" ref="G1846">SUMPRODUCT(([1]OUT_FinalEnergyCons!$B$4:$B$10000="var_cap")*1,ISNUMBER(SEARCH("RH*-WHELCHP",[1]OUT_FinalEnergyCons!$A$4:$A$10000))*1,[1]OUT_FinalEnergyCons!E$4:E$10000)</f>
        <v>0.24612752932456619</v>
      </c>
      <c r="H1846" s="1" cm="1">
        <f t="array" ref="H1846">SUMPRODUCT(([1]OUT_FinalEnergyCons!$B$4:$B$10000="var_cap")*1,ISNUMBER(SEARCH("RH*-WHELCHP",[1]OUT_FinalEnergyCons!$A$4:$A$10000))*1,[1]OUT_FinalEnergyCons!F$4:F$10000)</f>
        <v>0.33955730621963504</v>
      </c>
      <c r="I1846" s="1" cm="1">
        <f t="array" ref="I1846">SUMPRODUCT(([1]OUT_FinalEnergyCons!$B$4:$B$10000="var_cap")*1,ISNUMBER(SEARCH("RH*-WHELCHP",[1]OUT_FinalEnergyCons!$A$4:$A$10000))*1,[1]OUT_FinalEnergyCons!G$4:G$10000)</f>
        <v>0.51136895650043257</v>
      </c>
      <c r="J1846" s="1" cm="1">
        <f t="array" ref="J1846">SUMPRODUCT(([1]OUT_FinalEnergyCons!$B$4:$B$10000="var_cap")*1,ISNUMBER(SEARCH("RH*-WHELCHP",[1]OUT_FinalEnergyCons!$A$4:$A$10000))*1,[1]OUT_FinalEnergyCons!H$4:H$10000)</f>
        <v>0.79111542609146313</v>
      </c>
      <c r="K1846" s="1" cm="1">
        <f t="array" ref="K1846">SUMPRODUCT(([1]OUT_FinalEnergyCons!$B$4:$B$10000="var_cap")*1,ISNUMBER(SEARCH("RH*-WHELCHP",[1]OUT_FinalEnergyCons!$A$4:$A$10000))*1,[1]OUT_FinalEnergyCons!I$4:I$10000)</f>
        <v>0.6601998015022662</v>
      </c>
      <c r="L1846" s="1" cm="1">
        <f t="array" ref="L1846">SUMPRODUCT(([1]OUT_FinalEnergyCons!$B$4:$B$10000="var_cap")*1,ISNUMBER(SEARCH("RH*-WHELCHP",[1]OUT_FinalEnergyCons!$A$4:$A$10000))*1,[1]OUT_FinalEnergyCons!J$4:J$10000)</f>
        <v>0.86835122780644947</v>
      </c>
      <c r="M1846" s="1" cm="1">
        <f t="array" ref="M1846">SUMPRODUCT(([1]OUT_FinalEnergyCons!$B$4:$B$10000="var_cap")*1,ISNUMBER(SEARCH("RH*-WHELCHP",[1]OUT_FinalEnergyCons!$A$4:$A$10000))*1,[1]OUT_FinalEnergyCons!K$4:K$10000)</f>
        <v>1.1353570289787582</v>
      </c>
      <c r="N1846" s="1" cm="1">
        <f t="array" ref="N1846">SUMPRODUCT(([1]OUT_FinalEnergyCons!$B$4:$B$10000="var_cap")*1,ISNUMBER(SEARCH("RH*-WHELCHP",[1]OUT_FinalEnergyCons!$A$4:$A$10000))*1,[1]OUT_FinalEnergyCons!L$4:L$10000)</f>
        <v>1.1618259418011878</v>
      </c>
      <c r="O1846" s="1" cm="1">
        <f t="array" ref="O1846">SUMPRODUCT(([1]OUT_FinalEnergyCons!$B$4:$B$10000="var_cap")*1,ISNUMBER(SEARCH("RH*-WHELCHP",[1]OUT_FinalEnergyCons!$A$4:$A$10000))*1,[1]OUT_FinalEnergyCons!M$4:M$10000)</f>
        <v>1.1540281153698764</v>
      </c>
      <c r="P1846" s="1" cm="1">
        <f t="array" ref="P1846">SUMPRODUCT(([1]OUT_FinalEnergyCons!$B$4:$B$10000="var_cap")*1,ISNUMBER(SEARCH("RH*-WHELCHP",[1]OUT_FinalEnergyCons!$A$4:$A$10000))*1,[1]OUT_FinalEnergyCons!N$4:N$10000)</f>
        <v>1.1521515040066157</v>
      </c>
      <c r="Q1846" s="1" cm="1">
        <f t="array" ref="Q1846">SUMPRODUCT(([1]OUT_FinalEnergyCons!$B$4:$B$10000="var_cap")*1,ISNUMBER(SEARCH("RH*-WHELCHP",[1]OUT_FinalEnergyCons!$A$4:$A$10000))*1,[1]OUT_FinalEnergyCons!O$4:O$10000)</f>
        <v>1.2915650436515866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0.47738175593558879</v>
      </c>
      <c r="H1847" s="1">
        <f t="shared" ref="H1847" si="2057">H1848</f>
        <v>0.2707177584705916</v>
      </c>
      <c r="I1847" s="1">
        <f t="shared" ref="I1847" si="2058">I1848</f>
        <v>0.10535510860979463</v>
      </c>
      <c r="J1847" s="1">
        <f t="shared" ref="J1847" si="2059">J1848</f>
        <v>2.7354889875115709E-2</v>
      </c>
      <c r="K1847" s="1">
        <f t="shared" ref="K1847:O1847" si="2060">K1848</f>
        <v>8.7346094291106336E-5</v>
      </c>
      <c r="L1847" s="1">
        <f t="shared" si="2060"/>
        <v>8.6665407935051486E-5</v>
      </c>
      <c r="M1847" s="1">
        <f t="shared" si="2060"/>
        <v>5.1099062591204029E-5</v>
      </c>
      <c r="N1847" s="1">
        <f t="shared" si="2060"/>
        <v>3.631752502902534E-5</v>
      </c>
      <c r="O1847" s="1">
        <f t="shared" si="2060"/>
        <v>5.5177407756280235E-5</v>
      </c>
      <c r="P1847" s="1">
        <f>P1848</f>
        <v>4.7772243024934699E-5</v>
      </c>
      <c r="Q1847" s="1">
        <f>Q1848</f>
        <v>1.0744898954987859E-4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0.47738175593558879</v>
      </c>
      <c r="H1848" s="1" cm="1">
        <f t="array" ref="H1848">SUMPRODUCT(([1]OUT_FinalEnergyCons!$B$4:$B$10000="var_cap")*1, (ISNUMBER(SEARCH("RH*-WHLFOBR",[1]OUT_FinalEnergyCons!$A$4:$A$10000)))*1,[1]OUT_FinalEnergyCons!F$4:F$10000)</f>
        <v>0.2707177584705916</v>
      </c>
      <c r="I1848" s="1" cm="1">
        <f t="array" ref="I1848">SUMPRODUCT(([1]OUT_FinalEnergyCons!$B$4:$B$10000="var_cap")*1, (ISNUMBER(SEARCH("RH*-WHLFOBR",[1]OUT_FinalEnergyCons!$A$4:$A$10000)))*1,[1]OUT_FinalEnergyCons!G$4:G$10000)</f>
        <v>0.10535510860979463</v>
      </c>
      <c r="J1848" s="1" cm="1">
        <f t="array" ref="J1848">SUMPRODUCT(([1]OUT_FinalEnergyCons!$B$4:$B$10000="var_cap")*1, (ISNUMBER(SEARCH("RH*-WHLFOBR",[1]OUT_FinalEnergyCons!$A$4:$A$10000)))*1,[1]OUT_FinalEnergyCons!H$4:H$10000)</f>
        <v>2.7354889875115709E-2</v>
      </c>
      <c r="K1848" s="1" cm="1">
        <f t="array" ref="K1848">SUMPRODUCT(([1]OUT_FinalEnergyCons!$B$4:$B$10000="var_cap")*1, (ISNUMBER(SEARCH("RH*-WHLFOBR",[1]OUT_FinalEnergyCons!$A$4:$A$10000)))*1,[1]OUT_FinalEnergyCons!I$4:I$10000)</f>
        <v>8.7346094291106336E-5</v>
      </c>
      <c r="L1848" s="1" cm="1">
        <f t="array" ref="L1848">SUMPRODUCT(([1]OUT_FinalEnergyCons!$B$4:$B$10000="var_cap")*1, (ISNUMBER(SEARCH("RH*-WHLFOBR",[1]OUT_FinalEnergyCons!$A$4:$A$10000)))*1,[1]OUT_FinalEnergyCons!J$4:J$10000)</f>
        <v>8.6665407935051486E-5</v>
      </c>
      <c r="M1848" s="1" cm="1">
        <f t="array" ref="M1848">SUMPRODUCT(([1]OUT_FinalEnergyCons!$B$4:$B$10000="var_cap")*1, (ISNUMBER(SEARCH("RH*-WHLFOBR",[1]OUT_FinalEnergyCons!$A$4:$A$10000)))*1,[1]OUT_FinalEnergyCons!K$4:K$10000)</f>
        <v>5.1099062591204029E-5</v>
      </c>
      <c r="N1848" s="1" cm="1">
        <f t="array" ref="N1848">SUMPRODUCT(([1]OUT_FinalEnergyCons!$B$4:$B$10000="var_cap")*1, (ISNUMBER(SEARCH("RH*-WHLFOBR",[1]OUT_FinalEnergyCons!$A$4:$A$10000)))*1,[1]OUT_FinalEnergyCons!L$4:L$10000)</f>
        <v>3.631752502902534E-5</v>
      </c>
      <c r="O1848" s="1" cm="1">
        <f t="array" ref="O1848">SUMPRODUCT(([1]OUT_FinalEnergyCons!$B$4:$B$10000="var_cap")*1, (ISNUMBER(SEARCH("RH*-WHLFOBR",[1]OUT_FinalEnergyCons!$A$4:$A$10000)))*1,[1]OUT_FinalEnergyCons!M$4:M$10000)</f>
        <v>5.5177407756280235E-5</v>
      </c>
      <c r="P1848" s="1" cm="1">
        <f t="array" ref="P1848">SUMPRODUCT(([1]OUT_FinalEnergyCons!$B$4:$B$10000="var_cap")*1, (ISNUMBER(SEARCH("RH*-WHLFOBR",[1]OUT_FinalEnergyCons!$A$4:$A$10000)))*1,[1]OUT_FinalEnergyCons!N$4:N$10000)</f>
        <v>4.7772243024934699E-5</v>
      </c>
      <c r="Q1848" s="1" cm="1">
        <f t="array" ref="Q1848">SUMPRODUCT(([1]OUT_FinalEnergyCons!$B$4:$B$10000="var_cap")*1, (ISNUMBER(SEARCH("RH*-WHLFOBR",[1]OUT_FinalEnergyCons!$A$4:$A$10000)))*1,[1]OUT_FinalEnergyCons!O$4:O$10000)</f>
        <v>1.0744898954987859E-4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0.43610128713213964</v>
      </c>
      <c r="H1849" s="1">
        <f t="shared" ref="H1849" si="2064">SUM(H1850:H1851)</f>
        <v>0.43627765448638794</v>
      </c>
      <c r="I1849" s="1">
        <f t="shared" ref="I1849" si="2065">SUM(I1850:I1851)</f>
        <v>0.66956992809300553</v>
      </c>
      <c r="J1849" s="1">
        <f t="shared" ref="J1849" si="2066">SUM(J1850:J1851)</f>
        <v>0.70198818582421518</v>
      </c>
      <c r="K1849" s="1">
        <f t="shared" ref="K1849" si="2067">SUM(K1850:K1851)</f>
        <v>0.80156703520121009</v>
      </c>
      <c r="L1849" s="1">
        <f t="shared" ref="L1849:O1849" si="2068">SUM(L1850:L1851)</f>
        <v>0.63863055589020079</v>
      </c>
      <c r="M1849" s="1">
        <f t="shared" si="2068"/>
        <v>0.28320619338844344</v>
      </c>
      <c r="N1849" s="1">
        <f t="shared" si="2068"/>
        <v>0.11596201424906635</v>
      </c>
      <c r="O1849" s="1">
        <f t="shared" si="2068"/>
        <v>9.9194833606521537E-2</v>
      </c>
      <c r="P1849" s="1">
        <f>SUM(P1850:P1851)</f>
        <v>9.9023323437683955E-2</v>
      </c>
      <c r="Q1849" s="1">
        <f>SUM(Q1850:Q1851)</f>
        <v>8.6890935243603612E-2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0.43610105811294547</v>
      </c>
      <c r="H1850" s="1" cm="1">
        <f t="array" ref="H1850">SUMPRODUCT(([1]OUT_FinalEnergyCons!$B$4:$B$10000="var_cap")*1, (ISNUMBER(SEARCH("RH*-WHNGABR",[1]OUT_FinalEnergyCons!$A$4:$A$10000)))*1,[1]OUT_FinalEnergyCons!F$4:F$10000)</f>
        <v>0.43610170500085177</v>
      </c>
      <c r="I1850" s="1" cm="1">
        <f t="array" ref="I1850">SUMPRODUCT(([1]OUT_FinalEnergyCons!$B$4:$B$10000="var_cap")*1, (ISNUMBER(SEARCH("RH*-WHNGABR",[1]OUT_FinalEnergyCons!$A$4:$A$10000)))*1,[1]OUT_FinalEnergyCons!G$4:G$10000)</f>
        <v>0.66938744396413341</v>
      </c>
      <c r="J1850" s="1" cm="1">
        <f t="array" ref="J1850">SUMPRODUCT(([1]OUT_FinalEnergyCons!$B$4:$B$10000="var_cap")*1, (ISNUMBER(SEARCH("RH*-WHNGABR",[1]OUT_FinalEnergyCons!$A$4:$A$10000)))*1,[1]OUT_FinalEnergyCons!H$4:H$10000)</f>
        <v>0.57690312458880566</v>
      </c>
      <c r="K1850" s="1" cm="1">
        <f t="array" ref="K1850">SUMPRODUCT(([1]OUT_FinalEnergyCons!$B$4:$B$10000="var_cap")*1, (ISNUMBER(SEARCH("RH*-WHNGABR",[1]OUT_FinalEnergyCons!$A$4:$A$10000)))*1,[1]OUT_FinalEnergyCons!I$4:I$10000)</f>
        <v>0.57027576854674988</v>
      </c>
      <c r="L1850" s="1" cm="1">
        <f t="array" ref="L1850">SUMPRODUCT(([1]OUT_FinalEnergyCons!$B$4:$B$10000="var_cap")*1, (ISNUMBER(SEARCH("RH*-WHNGABR",[1]OUT_FinalEnergyCons!$A$4:$A$10000)))*1,[1]OUT_FinalEnergyCons!J$4:J$10000)</f>
        <v>0.3813709276905009</v>
      </c>
      <c r="M1850" s="1" cm="1">
        <f t="array" ref="M1850">SUMPRODUCT(([1]OUT_FinalEnergyCons!$B$4:$B$10000="var_cap")*1, (ISNUMBER(SEARCH("RH*-WHNGABR",[1]OUT_FinalEnergyCons!$A$4:$A$10000)))*1,[1]OUT_FinalEnergyCons!K$4:K$10000)</f>
        <v>0.15084891501387243</v>
      </c>
      <c r="N1850" s="1" cm="1">
        <f t="array" ref="N1850">SUMPRODUCT(([1]OUT_FinalEnergyCons!$B$4:$B$10000="var_cap")*1, (ISNUMBER(SEARCH("RH*-WHNGABR",[1]OUT_FinalEnergyCons!$A$4:$A$10000)))*1,[1]OUT_FinalEnergyCons!L$4:L$10000)</f>
        <v>5.3138238491694155E-2</v>
      </c>
      <c r="O1850" s="1" cm="1">
        <f t="array" ref="O1850">SUMPRODUCT(([1]OUT_FinalEnergyCons!$B$4:$B$10000="var_cap")*1, (ISNUMBER(SEARCH("RH*-WHNGABR",[1]OUT_FinalEnergyCons!$A$4:$A$10000)))*1,[1]OUT_FinalEnergyCons!M$4:M$10000)</f>
        <v>4.2173973884893787E-2</v>
      </c>
      <c r="P1850" s="1" cm="1">
        <f t="array" ref="P1850">SUMPRODUCT(([1]OUT_FinalEnergyCons!$B$4:$B$10000="var_cap")*1, (ISNUMBER(SEARCH("RH*-WHNGABR",[1]OUT_FinalEnergyCons!$A$4:$A$10000)))*1,[1]OUT_FinalEnergyCons!N$4:N$10000)</f>
        <v>4.2008934994472537E-2</v>
      </c>
      <c r="Q1850" s="1" cm="1">
        <f t="array" ref="Q1850">SUMPRODUCT(([1]OUT_FinalEnergyCons!$B$4:$B$10000="var_cap")*1, (ISNUMBER(SEARCH("RH*-WHNGABR",[1]OUT_FinalEnergyCons!$A$4:$A$10000)))*1,[1]OUT_FinalEnergyCons!O$4:O$10000)</f>
        <v>2.9851850993148348E-2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2.2901919416355723E-7</v>
      </c>
      <c r="H1851" s="1" cm="1">
        <f t="array" ref="H1851">SUMPRODUCT(([1]OUT_FinalEnergyCons!$B$4:$B$10000="var_cap")*1,ISNUMBER(SEARCH("RH*-WHngahp",[1]OUT_FinalEnergyCons!$A$4:$A$10000))*1,[1]OUT_FinalEnergyCons!F$4:F$10000)</f>
        <v>1.7594948553616521E-4</v>
      </c>
      <c r="I1851" s="1" cm="1">
        <f t="array" ref="I1851">SUMPRODUCT(([1]OUT_FinalEnergyCons!$B$4:$B$10000="var_cap")*1,ISNUMBER(SEARCH("RH*-WHngahp",[1]OUT_FinalEnergyCons!$A$4:$A$10000))*1,[1]OUT_FinalEnergyCons!G$4:G$10000)</f>
        <v>1.8248412887215365E-4</v>
      </c>
      <c r="J1851" s="1" cm="1">
        <f t="array" ref="J1851">SUMPRODUCT(([1]OUT_FinalEnergyCons!$B$4:$B$10000="var_cap")*1,ISNUMBER(SEARCH("RH*-WHngahp",[1]OUT_FinalEnergyCons!$A$4:$A$10000))*1,[1]OUT_FinalEnergyCons!H$4:H$10000)</f>
        <v>0.12508506123540949</v>
      </c>
      <c r="K1851" s="1" cm="1">
        <f t="array" ref="K1851">SUMPRODUCT(([1]OUT_FinalEnergyCons!$B$4:$B$10000="var_cap")*1,ISNUMBER(SEARCH("RH*-WHngahp",[1]OUT_FinalEnergyCons!$A$4:$A$10000))*1,[1]OUT_FinalEnergyCons!I$4:I$10000)</f>
        <v>0.2312912666544602</v>
      </c>
      <c r="L1851" s="1" cm="1">
        <f t="array" ref="L1851">SUMPRODUCT(([1]OUT_FinalEnergyCons!$B$4:$B$10000="var_cap")*1,ISNUMBER(SEARCH("RH*-WHngahp",[1]OUT_FinalEnergyCons!$A$4:$A$10000))*1,[1]OUT_FinalEnergyCons!J$4:J$10000)</f>
        <v>0.25725962819969983</v>
      </c>
      <c r="M1851" s="1" cm="1">
        <f t="array" ref="M1851">SUMPRODUCT(([1]OUT_FinalEnergyCons!$B$4:$B$10000="var_cap")*1,ISNUMBER(SEARCH("RH*-WHngahp",[1]OUT_FinalEnergyCons!$A$4:$A$10000))*1,[1]OUT_FinalEnergyCons!K$4:K$10000)</f>
        <v>0.13235727837457098</v>
      </c>
      <c r="N1851" s="1" cm="1">
        <f t="array" ref="N1851">SUMPRODUCT(([1]OUT_FinalEnergyCons!$B$4:$B$10000="var_cap")*1,ISNUMBER(SEARCH("RH*-WHngahp",[1]OUT_FinalEnergyCons!$A$4:$A$10000))*1,[1]OUT_FinalEnergyCons!L$4:L$10000)</f>
        <v>6.2823775757372191E-2</v>
      </c>
      <c r="O1851" s="1" cm="1">
        <f t="array" ref="O1851">SUMPRODUCT(([1]OUT_FinalEnergyCons!$B$4:$B$10000="var_cap")*1,ISNUMBER(SEARCH("RH*-WHngahp",[1]OUT_FinalEnergyCons!$A$4:$A$10000))*1,[1]OUT_FinalEnergyCons!M$4:M$10000)</f>
        <v>5.7020859721627751E-2</v>
      </c>
      <c r="P1851" s="1" cm="1">
        <f t="array" ref="P1851">SUMPRODUCT(([1]OUT_FinalEnergyCons!$B$4:$B$10000="var_cap")*1,ISNUMBER(SEARCH("RH*-WHngahp",[1]OUT_FinalEnergyCons!$A$4:$A$10000))*1,[1]OUT_FinalEnergyCons!N$4:N$10000)</f>
        <v>5.7014388443211418E-2</v>
      </c>
      <c r="Q1851" s="1" cm="1">
        <f t="array" ref="Q1851">SUMPRODUCT(([1]OUT_FinalEnergyCons!$B$4:$B$10000="var_cap")*1,ISNUMBER(SEARCH("RH*-WHngahp",[1]OUT_FinalEnergyCons!$A$4:$A$10000))*1,[1]OUT_FinalEnergyCons!O$4:O$10000)</f>
        <v>5.7039084250455271E-2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4.0436539996709875E-2</v>
      </c>
      <c r="H1854" s="1">
        <f t="shared" ref="H1854" si="2080">H1855</f>
        <v>4.0393551147059628E-2</v>
      </c>
      <c r="I1854" s="1">
        <f t="shared" ref="I1854" si="2081">I1855</f>
        <v>4.0372631969412612E-2</v>
      </c>
      <c r="J1854" s="1">
        <f t="shared" ref="J1854" si="2082">J1855</f>
        <v>1.8496494719657926E-2</v>
      </c>
      <c r="K1854" s="1">
        <f t="shared" ref="K1854:O1854" si="2083">K1855</f>
        <v>1.3215821194305845E-2</v>
      </c>
      <c r="L1854" s="1">
        <f t="shared" si="2083"/>
        <v>1.3215622820272527E-2</v>
      </c>
      <c r="M1854" s="1">
        <f t="shared" si="2083"/>
        <v>1.0388108865085073E-2</v>
      </c>
      <c r="N1854" s="1">
        <f t="shared" si="2083"/>
        <v>9.201539060338217E-3</v>
      </c>
      <c r="O1854" s="1">
        <f t="shared" si="2083"/>
        <v>8.4254269915857456E-3</v>
      </c>
      <c r="P1854" s="1">
        <f>P1855</f>
        <v>8.389909506933484E-3</v>
      </c>
      <c r="Q1854" s="1">
        <f>Q1855</f>
        <v>6.6184069151901496E-3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4.0436539996709875E-2</v>
      </c>
      <c r="H1855" s="1" cm="1">
        <f t="array" ref="H1855">SUMPRODUCT(([1]OUT_FinalEnergyCons!$B$4:$B$10000="var_cap")*1, (ISNUMBER(SEARCH("RH*-WHWODBR",[1]OUT_FinalEnergyCons!$A$4:$A$10000)))*1,[1]OUT_FinalEnergyCons!F$4:F$10000)</f>
        <v>4.0393551147059628E-2</v>
      </c>
      <c r="I1855" s="1" cm="1">
        <f t="array" ref="I1855">SUMPRODUCT(([1]OUT_FinalEnergyCons!$B$4:$B$10000="var_cap")*1, (ISNUMBER(SEARCH("RH*-WHWODBR",[1]OUT_FinalEnergyCons!$A$4:$A$10000)))*1,[1]OUT_FinalEnergyCons!G$4:G$10000)</f>
        <v>4.0372631969412612E-2</v>
      </c>
      <c r="J1855" s="1" cm="1">
        <f t="array" ref="J1855">SUMPRODUCT(([1]OUT_FinalEnergyCons!$B$4:$B$10000="var_cap")*1, (ISNUMBER(SEARCH("RH*-WHWODBR",[1]OUT_FinalEnergyCons!$A$4:$A$10000)))*1,[1]OUT_FinalEnergyCons!H$4:H$10000)</f>
        <v>1.8496494719657926E-2</v>
      </c>
      <c r="K1855" s="1" cm="1">
        <f t="array" ref="K1855">SUMPRODUCT(([1]OUT_FinalEnergyCons!$B$4:$B$10000="var_cap")*1, (ISNUMBER(SEARCH("RH*-WHWODBR",[1]OUT_FinalEnergyCons!$A$4:$A$10000)))*1,[1]OUT_FinalEnergyCons!I$4:I$10000)</f>
        <v>1.3215821194305845E-2</v>
      </c>
      <c r="L1855" s="1" cm="1">
        <f t="array" ref="L1855">SUMPRODUCT(([1]OUT_FinalEnergyCons!$B$4:$B$10000="var_cap")*1, (ISNUMBER(SEARCH("RH*-WHWODBR",[1]OUT_FinalEnergyCons!$A$4:$A$10000)))*1,[1]OUT_FinalEnergyCons!J$4:J$10000)</f>
        <v>1.3215622820272527E-2</v>
      </c>
      <c r="M1855" s="1" cm="1">
        <f t="array" ref="M1855">SUMPRODUCT(([1]OUT_FinalEnergyCons!$B$4:$B$10000="var_cap")*1, (ISNUMBER(SEARCH("RH*-WHWODBR",[1]OUT_FinalEnergyCons!$A$4:$A$10000)))*1,[1]OUT_FinalEnergyCons!K$4:K$10000)</f>
        <v>1.0388108865085073E-2</v>
      </c>
      <c r="N1855" s="1" cm="1">
        <f t="array" ref="N1855">SUMPRODUCT(([1]OUT_FinalEnergyCons!$B$4:$B$10000="var_cap")*1, (ISNUMBER(SEARCH("RH*-WHWODBR",[1]OUT_FinalEnergyCons!$A$4:$A$10000)))*1,[1]OUT_FinalEnergyCons!L$4:L$10000)</f>
        <v>9.201539060338217E-3</v>
      </c>
      <c r="O1855" s="1" cm="1">
        <f t="array" ref="O1855">SUMPRODUCT(([1]OUT_FinalEnergyCons!$B$4:$B$10000="var_cap")*1, (ISNUMBER(SEARCH("RH*-WHWODBR",[1]OUT_FinalEnergyCons!$A$4:$A$10000)))*1,[1]OUT_FinalEnergyCons!M$4:M$10000)</f>
        <v>8.4254269915857456E-3</v>
      </c>
      <c r="P1855" s="1" cm="1">
        <f t="array" ref="P1855">SUMPRODUCT(([1]OUT_FinalEnergyCons!$B$4:$B$10000="var_cap")*1, (ISNUMBER(SEARCH("RH*-WHWODBR",[1]OUT_FinalEnergyCons!$A$4:$A$10000)))*1,[1]OUT_FinalEnergyCons!N$4:N$10000)</f>
        <v>8.389909506933484E-3</v>
      </c>
      <c r="Q1855" s="1" cm="1">
        <f t="array" ref="Q1855">SUMPRODUCT(([1]OUT_FinalEnergyCons!$B$4:$B$10000="var_cap")*1, (ISNUMBER(SEARCH("RH*-WHWODBR",[1]OUT_FinalEnergyCons!$A$4:$A$10000)))*1,[1]OUT_FinalEnergyCons!O$4:O$10000)</f>
        <v>6.6184069151901496E-3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1.3193087412057396E-2</v>
      </c>
      <c r="H1856" s="1">
        <f t="shared" ref="H1856" si="2087">H1857</f>
        <v>1.3190959226385803E-2</v>
      </c>
      <c r="I1856" s="1">
        <f t="shared" ref="I1856" si="2088">I1857</f>
        <v>1.3190032932060291E-2</v>
      </c>
      <c r="J1856" s="1">
        <f t="shared" ref="J1856" si="2089">J1857</f>
        <v>9.5167393040475386E-3</v>
      </c>
      <c r="K1856" s="1">
        <f t="shared" ref="K1856:O1856" si="2090">K1857</f>
        <v>9.7764980901563422E-3</v>
      </c>
      <c r="L1856" s="1">
        <f t="shared" si="2090"/>
        <v>9.9948028989781112E-3</v>
      </c>
      <c r="M1856" s="1">
        <f t="shared" si="2090"/>
        <v>1.0213161564573747E-2</v>
      </c>
      <c r="N1856" s="1">
        <f t="shared" si="2090"/>
        <v>1.0350120500589493E-2</v>
      </c>
      <c r="O1856" s="1">
        <f t="shared" si="2090"/>
        <v>1.0527911101092951E-2</v>
      </c>
      <c r="P1856" s="1">
        <f>P1857</f>
        <v>1.0523152885616487E-2</v>
      </c>
      <c r="Q1856" s="1">
        <f>Q1857</f>
        <v>1.0566409781916076E-2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1.3193087412057396E-2</v>
      </c>
      <c r="H1857" s="1" cm="1">
        <f t="array" ref="H1857">SUMPRODUCT(([1]OUT_FinalEnergyCons!$B$4:$B$10000="var_cap")*1, (ISNUMBER(SEARCH("RH*-WHPLTBR",[1]OUT_FinalEnergyCons!$A$4:$A$10000)))*1,[1]OUT_FinalEnergyCons!F$4:F$10000)</f>
        <v>1.3190959226385803E-2</v>
      </c>
      <c r="I1857" s="1" cm="1">
        <f t="array" ref="I1857">SUMPRODUCT(([1]OUT_FinalEnergyCons!$B$4:$B$10000="var_cap")*1, (ISNUMBER(SEARCH("RH*-WHPLTBR",[1]OUT_FinalEnergyCons!$A$4:$A$10000)))*1,[1]OUT_FinalEnergyCons!G$4:G$10000)</f>
        <v>1.3190032932060291E-2</v>
      </c>
      <c r="J1857" s="1" cm="1">
        <f t="array" ref="J1857">SUMPRODUCT(([1]OUT_FinalEnergyCons!$B$4:$B$10000="var_cap")*1, (ISNUMBER(SEARCH("RH*-WHPLTBR",[1]OUT_FinalEnergyCons!$A$4:$A$10000)))*1,[1]OUT_FinalEnergyCons!H$4:H$10000)</f>
        <v>9.5167393040475386E-3</v>
      </c>
      <c r="K1857" s="1" cm="1">
        <f t="array" ref="K1857">SUMPRODUCT(([1]OUT_FinalEnergyCons!$B$4:$B$10000="var_cap")*1, (ISNUMBER(SEARCH("RH*-WHPLTBR",[1]OUT_FinalEnergyCons!$A$4:$A$10000)))*1,[1]OUT_FinalEnergyCons!I$4:I$10000)</f>
        <v>9.7764980901563422E-3</v>
      </c>
      <c r="L1857" s="1" cm="1">
        <f t="array" ref="L1857">SUMPRODUCT(([1]OUT_FinalEnergyCons!$B$4:$B$10000="var_cap")*1, (ISNUMBER(SEARCH("RH*-WHPLTBR",[1]OUT_FinalEnergyCons!$A$4:$A$10000)))*1,[1]OUT_FinalEnergyCons!J$4:J$10000)</f>
        <v>9.9948028989781112E-3</v>
      </c>
      <c r="M1857" s="1" cm="1">
        <f t="array" ref="M1857">SUMPRODUCT(([1]OUT_FinalEnergyCons!$B$4:$B$10000="var_cap")*1, (ISNUMBER(SEARCH("RH*-WHPLTBR",[1]OUT_FinalEnergyCons!$A$4:$A$10000)))*1,[1]OUT_FinalEnergyCons!K$4:K$10000)</f>
        <v>1.0213161564573747E-2</v>
      </c>
      <c r="N1857" s="1" cm="1">
        <f t="array" ref="N1857">SUMPRODUCT(([1]OUT_FinalEnergyCons!$B$4:$B$10000="var_cap")*1, (ISNUMBER(SEARCH("RH*-WHPLTBR",[1]OUT_FinalEnergyCons!$A$4:$A$10000)))*1,[1]OUT_FinalEnergyCons!L$4:L$10000)</f>
        <v>1.0350120500589493E-2</v>
      </c>
      <c r="O1857" s="1" cm="1">
        <f t="array" ref="O1857">SUMPRODUCT(([1]OUT_FinalEnergyCons!$B$4:$B$10000="var_cap")*1, (ISNUMBER(SEARCH("RH*-WHPLTBR",[1]OUT_FinalEnergyCons!$A$4:$A$10000)))*1,[1]OUT_FinalEnergyCons!M$4:M$10000)</f>
        <v>1.0527911101092951E-2</v>
      </c>
      <c r="P1857" s="1" cm="1">
        <f t="array" ref="P1857">SUMPRODUCT(([1]OUT_FinalEnergyCons!$B$4:$B$10000="var_cap")*1, (ISNUMBER(SEARCH("RH*-WHPLTBR",[1]OUT_FinalEnergyCons!$A$4:$A$10000)))*1,[1]OUT_FinalEnergyCons!N$4:N$10000)</f>
        <v>1.0523152885616487E-2</v>
      </c>
      <c r="Q1857" s="1" cm="1">
        <f t="array" ref="Q1857">SUMPRODUCT(([1]OUT_FinalEnergyCons!$B$4:$B$10000="var_cap")*1, (ISNUMBER(SEARCH("RH*-WHPLTBR",[1]OUT_FinalEnergyCons!$A$4:$A$10000)))*1,[1]OUT_FinalEnergyCons!O$4:O$10000)</f>
        <v>1.0566409781916076E-2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0.33256308246402988</v>
      </c>
      <c r="H1858" s="1">
        <f t="shared" ref="H1858" si="2094">H1859</f>
        <v>0.3325645046688539</v>
      </c>
      <c r="I1858" s="1">
        <f t="shared" ref="I1858" si="2095">I1859</f>
        <v>0.33256798038360519</v>
      </c>
      <c r="J1858" s="1">
        <f t="shared" ref="J1858" si="2096">J1859</f>
        <v>0.16212781387912562</v>
      </c>
      <c r="K1858" s="1">
        <f t="shared" ref="K1858:O1858" si="2097">K1859</f>
        <v>0.16192962499982799</v>
      </c>
      <c r="L1858" s="1">
        <f t="shared" si="2097"/>
        <v>0.162404220654704</v>
      </c>
      <c r="M1858" s="1">
        <f t="shared" si="2097"/>
        <v>0.68393869784648897</v>
      </c>
      <c r="N1858" s="1">
        <f t="shared" si="2097"/>
        <v>0.59337950734109002</v>
      </c>
      <c r="O1858" s="1">
        <f t="shared" si="2097"/>
        <v>0.57654730114872998</v>
      </c>
      <c r="P1858" s="1">
        <f>P1859</f>
        <v>0.44526405562000998</v>
      </c>
      <c r="Q1858" s="1">
        <f>Q1859</f>
        <v>0.343388937398386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0.33256308246402988</v>
      </c>
      <c r="H1859" s="1" cm="1">
        <f t="array" ref="H1859">SUMPRODUCT(([1]OUT_FinalEnergyCons!$B$4:$B$10000="var_cap")*1, (ISNUMBER(SEARCH("RH*-WHSOLBR",[1]OUT_FinalEnergyCons!$A$4:$A$10000)))*1,[1]OUT_FinalEnergyCons!F$4:F$10000)</f>
        <v>0.3325645046688539</v>
      </c>
      <c r="I1859" s="1" cm="1">
        <f t="array" ref="I1859">SUMPRODUCT(([1]OUT_FinalEnergyCons!$B$4:$B$10000="var_cap")*1, (ISNUMBER(SEARCH("RH*-WHSOLBR",[1]OUT_FinalEnergyCons!$A$4:$A$10000)))*1,[1]OUT_FinalEnergyCons!G$4:G$10000)</f>
        <v>0.33256798038360519</v>
      </c>
      <c r="J1859" s="1" cm="1">
        <f t="array" ref="J1859">SUMPRODUCT(([1]OUT_FinalEnergyCons!$B$4:$B$10000="var_cap")*1, (ISNUMBER(SEARCH("RH*-WHSOLBR",[1]OUT_FinalEnergyCons!$A$4:$A$10000)))*1,[1]OUT_FinalEnergyCons!H$4:H$10000)</f>
        <v>0.16212781387912562</v>
      </c>
      <c r="K1859" s="1" cm="1">
        <f t="array" ref="K1859">SUMPRODUCT(([1]OUT_FinalEnergyCons!$B$4:$B$10000="var_cap")*1, (ISNUMBER(SEARCH("RH*-WHSOLBR",[1]OUT_FinalEnergyCons!$A$4:$A$10000)))*1,[1]OUT_FinalEnergyCons!I$4:I$10000)</f>
        <v>0.16192962499982799</v>
      </c>
      <c r="L1859" s="1" cm="1">
        <f t="array" ref="L1859">SUMPRODUCT(([1]OUT_FinalEnergyCons!$B$4:$B$10000="var_cap")*1, (ISNUMBER(SEARCH("RH*-WHSOLBR",[1]OUT_FinalEnergyCons!$A$4:$A$10000)))*1,[1]OUT_FinalEnergyCons!J$4:J$10000)</f>
        <v>0.162404220654704</v>
      </c>
      <c r="M1859" s="1" cm="1">
        <f t="array" ref="M1859">SUMPRODUCT(([1]OUT_FinalEnergyCons!$B$4:$B$10000="var_cap")*1, (ISNUMBER(SEARCH("RH*-WHSOLBR",[1]OUT_FinalEnergyCons!$A$4:$A$10000)))*1,[1]OUT_FinalEnergyCons!K$4:K$10000)</f>
        <v>0.68393869784648897</v>
      </c>
      <c r="N1859" s="1" cm="1">
        <f t="array" ref="N1859">SUMPRODUCT(([1]OUT_FinalEnergyCons!$B$4:$B$10000="var_cap")*1, (ISNUMBER(SEARCH("RH*-WHSOLBR",[1]OUT_FinalEnergyCons!$A$4:$A$10000)))*1,[1]OUT_FinalEnergyCons!L$4:L$10000)</f>
        <v>0.59337950734109002</v>
      </c>
      <c r="O1859" s="1" cm="1">
        <f t="array" ref="O1859">SUMPRODUCT(([1]OUT_FinalEnergyCons!$B$4:$B$10000="var_cap")*1, (ISNUMBER(SEARCH("RH*-WHSOLBR",[1]OUT_FinalEnergyCons!$A$4:$A$10000)))*1,[1]OUT_FinalEnergyCons!M$4:M$10000)</f>
        <v>0.57654730114872998</v>
      </c>
      <c r="P1859" s="1" cm="1">
        <f t="array" ref="P1859">SUMPRODUCT(([1]OUT_FinalEnergyCons!$B$4:$B$10000="var_cap")*1, (ISNUMBER(SEARCH("RH*-WHSOLBR",[1]OUT_FinalEnergyCons!$A$4:$A$10000)))*1,[1]OUT_FinalEnergyCons!N$4:N$10000)</f>
        <v>0.44526405562000998</v>
      </c>
      <c r="Q1859" s="1" cm="1">
        <f t="array" ref="Q1859">SUMPRODUCT(([1]OUT_FinalEnergyCons!$B$4:$B$10000="var_cap")*1, (ISNUMBER(SEARCH("RH*-WHSOLBR",[1]OUT_FinalEnergyCons!$A$4:$A$10000)))*1,[1]OUT_FinalEnergyCons!O$4:O$10000)</f>
        <v>0.343388937398386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3.6003391539287066</v>
      </c>
      <c r="G1862" s="17">
        <f t="shared" ref="G1862:K1862" si="2106">SUM(G1863,G1866,G1869,G1873,G1875,G1877,G1879,G1881,G1883)</f>
        <v>3.6578250312386729</v>
      </c>
      <c r="H1862" s="17">
        <f t="shared" si="2106"/>
        <v>3.5705792591063354</v>
      </c>
      <c r="I1862" s="17">
        <f t="shared" si="2106"/>
        <v>3.7800688285711734</v>
      </c>
      <c r="J1862" s="17">
        <f t="shared" si="2106"/>
        <v>4.1321805292912348</v>
      </c>
      <c r="K1862" s="17">
        <f t="shared" si="2106"/>
        <v>3.7812719083843147</v>
      </c>
      <c r="L1862" s="17">
        <f t="shared" ref="L1862:O1862" si="2107">SUM(L1863,L1866,L1869,L1873,L1875,L1877,L1879,L1881,L1883)</f>
        <v>3.6885164960722436</v>
      </c>
      <c r="M1862" s="17">
        <f t="shared" si="2107"/>
        <v>3.7264916423360708</v>
      </c>
      <c r="N1862" s="17">
        <f t="shared" si="2107"/>
        <v>3.5135606851804866</v>
      </c>
      <c r="O1862" s="17">
        <f t="shared" si="2107"/>
        <v>3.5525267727470919</v>
      </c>
      <c r="P1862" s="17">
        <f>SUM(P1863,P1866,P1869,P1873,P1875,P1877,P1879,P1881,P1883)</f>
        <v>3.493467217654965</v>
      </c>
      <c r="Q1862" s="17">
        <f>SUM(Q1863,Q1866,Q1869,Q1873,Q1875,Q1877,Q1879,Q1881,Q1883)</f>
        <v>3.4917754824114784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0.79626310030827252</v>
      </c>
      <c r="H1863" s="18">
        <f t="shared" si="2108"/>
        <v>0.91588114769209361</v>
      </c>
      <c r="I1863" s="18">
        <f t="shared" si="2108"/>
        <v>1.2026701152747388</v>
      </c>
      <c r="J1863" s="18">
        <f t="shared" si="2108"/>
        <v>1.6078741132432401</v>
      </c>
      <c r="K1863" s="18">
        <f t="shared" si="2108"/>
        <v>1.5951822530017594</v>
      </c>
      <c r="L1863" s="18">
        <f t="shared" ref="L1863:O1863" si="2109">SUM(L1864:L1865)</f>
        <v>1.6752169937505825</v>
      </c>
      <c r="M1863" s="18">
        <f t="shared" si="2109"/>
        <v>1.8359408987530905</v>
      </c>
      <c r="N1863" s="18">
        <f t="shared" si="2109"/>
        <v>1.7613135285115826</v>
      </c>
      <c r="O1863" s="18">
        <f t="shared" si="2109"/>
        <v>1.7472531190762108</v>
      </c>
      <c r="P1863" s="18">
        <f>SUM(P1864:P1865)</f>
        <v>1.7650961013509434</v>
      </c>
      <c r="Q1863" s="18">
        <f>SUM(Q1864:Q1865)</f>
        <v>1.7745451472874858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0.71997921909437557</v>
      </c>
      <c r="H1864" s="1" cm="1">
        <f t="array" ref="H1864">SUMPRODUCT(([1]OUT_FinalEnergyCons!$B$4:$B$10000="Var_cap")*1,  (ISNUMBER(SEARCH("ITOT-SWHELCBR",[1]OUT_FinalEnergyCons!$A$4:$A$10000)))*1,[1]OUT_FinalEnergyCons!F$4:F$10000)</f>
        <v>0.72020617636826323</v>
      </c>
      <c r="I1864" s="1" cm="1">
        <f t="array" ref="I1864">SUMPRODUCT(([1]OUT_FinalEnergyCons!$B$4:$B$10000="Var_cap")*1,  (ISNUMBER(SEARCH("ITOT-SWHELCBR",[1]OUT_FinalEnergyCons!$A$4:$A$10000)))*1,[1]OUT_FinalEnergyCons!G$4:G$10000)</f>
        <v>0.87937136530725712</v>
      </c>
      <c r="J1864" s="1" cm="1">
        <f t="array" ref="J1864">SUMPRODUCT(([1]OUT_FinalEnergyCons!$B$4:$B$10000="Var_cap")*1,  (ISNUMBER(SEARCH("ITOT-SWHELCBR",[1]OUT_FinalEnergyCons!$A$4:$A$10000)))*1,[1]OUT_FinalEnergyCons!H$4:H$10000)</f>
        <v>1.1598585814248632</v>
      </c>
      <c r="K1864" s="1" cm="1">
        <f t="array" ref="K1864">SUMPRODUCT(([1]OUT_FinalEnergyCons!$B$4:$B$10000="Var_cap")*1,  (ISNUMBER(SEARCH("ITOT-SWHELCBR",[1]OUT_FinalEnergyCons!$A$4:$A$10000)))*1,[1]OUT_FinalEnergyCons!I$4:I$10000)</f>
        <v>1.1472672168539748</v>
      </c>
      <c r="L1864" s="1" cm="1">
        <f t="array" ref="L1864">SUMPRODUCT(([1]OUT_FinalEnergyCons!$B$4:$B$10000="Var_cap")*1,  (ISNUMBER(SEARCH("ITOT-SWHELCBR",[1]OUT_FinalEnergyCons!$A$4:$A$10000)))*1,[1]OUT_FinalEnergyCons!J$4:J$10000)</f>
        <v>1.1692925770573217</v>
      </c>
      <c r="M1864" s="1" cm="1">
        <f t="array" ref="M1864">SUMPRODUCT(([1]OUT_FinalEnergyCons!$B$4:$B$10000="Var_cap")*1,  (ISNUMBER(SEARCH("ITOT-SWHELCBR",[1]OUT_FinalEnergyCons!$A$4:$A$10000)))*1,[1]OUT_FinalEnergyCons!K$4:K$10000)</f>
        <v>1.1699695917514759</v>
      </c>
      <c r="N1864" s="1" cm="1">
        <f t="array" ref="N1864">SUMPRODUCT(([1]OUT_FinalEnergyCons!$B$4:$B$10000="Var_cap")*1,  (ISNUMBER(SEARCH("ITOT-SWHELCBR",[1]OUT_FinalEnergyCons!$A$4:$A$10000)))*1,[1]OUT_FinalEnergyCons!L$4:L$10000)</f>
        <v>1.1064788194830482</v>
      </c>
      <c r="O1864" s="1" cm="1">
        <f t="array" ref="O1864">SUMPRODUCT(([1]OUT_FinalEnergyCons!$B$4:$B$10000="Var_cap")*1,  (ISNUMBER(SEARCH("ITOT-SWHELCBR",[1]OUT_FinalEnergyCons!$A$4:$A$10000)))*1,[1]OUT_FinalEnergyCons!M$4:M$10000)</f>
        <v>1.0231626245413297</v>
      </c>
      <c r="P1864" s="1" cm="1">
        <f t="array" ref="P1864">SUMPRODUCT(([1]OUT_FinalEnergyCons!$B$4:$B$10000="Var_cap")*1,  (ISNUMBER(SEARCH("ITOT-SWHELCBR",[1]OUT_FinalEnergyCons!$A$4:$A$10000)))*1,[1]OUT_FinalEnergyCons!N$4:N$10000)</f>
        <v>1.0458939050136906</v>
      </c>
      <c r="Q1864" s="1" cm="1">
        <f t="array" ref="Q1864">SUMPRODUCT(([1]OUT_FinalEnergyCons!$B$4:$B$10000="Var_cap")*1,  (ISNUMBER(SEARCH("ITOT-SWHELCBR",[1]OUT_FinalEnergyCons!$A$4:$A$10000)))*1,[1]OUT_FinalEnergyCons!O$4:O$10000)</f>
        <v>1.0558862722818523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7.6283881213896898E-2</v>
      </c>
      <c r="H1865" s="1" cm="1">
        <f t="array" ref="H1865">SUMPRODUCT(([1]OUT_FinalEnergyCons!$B$4:$B$10000="Var_cap")*1,  (ISNUMBER(SEARCH("ITOT-SWHELCHP",[1]OUT_FinalEnergyCons!$A$4:$A$10000)))*1,[1]OUT_FinalEnergyCons!F$4:F$10000)</f>
        <v>0.19567497132383041</v>
      </c>
      <c r="I1865" s="1" cm="1">
        <f t="array" ref="I1865">SUMPRODUCT(([1]OUT_FinalEnergyCons!$B$4:$B$10000="Var_cap")*1,  (ISNUMBER(SEARCH("ITOT-SWHELCHP",[1]OUT_FinalEnergyCons!$A$4:$A$10000)))*1,[1]OUT_FinalEnergyCons!G$4:G$10000)</f>
        <v>0.32329874996748159</v>
      </c>
      <c r="J1865" s="1" cm="1">
        <f t="array" ref="J1865">SUMPRODUCT(([1]OUT_FinalEnergyCons!$B$4:$B$10000="Var_cap")*1,  (ISNUMBER(SEARCH("ITOT-SWHELCHP",[1]OUT_FinalEnergyCons!$A$4:$A$10000)))*1,[1]OUT_FinalEnergyCons!H$4:H$10000)</f>
        <v>0.448015531818377</v>
      </c>
      <c r="K1865" s="1" cm="1">
        <f t="array" ref="K1865">SUMPRODUCT(([1]OUT_FinalEnergyCons!$B$4:$B$10000="Var_cap")*1,  (ISNUMBER(SEARCH("ITOT-SWHELCHP",[1]OUT_FinalEnergyCons!$A$4:$A$10000)))*1,[1]OUT_FinalEnergyCons!I$4:I$10000)</f>
        <v>0.44791503614778461</v>
      </c>
      <c r="L1865" s="1" cm="1">
        <f t="array" ref="L1865">SUMPRODUCT(([1]OUT_FinalEnergyCons!$B$4:$B$10000="Var_cap")*1,  (ISNUMBER(SEARCH("ITOT-SWHELCHP",[1]OUT_FinalEnergyCons!$A$4:$A$10000)))*1,[1]OUT_FinalEnergyCons!J$4:J$10000)</f>
        <v>0.50592441669326094</v>
      </c>
      <c r="M1865" s="1" cm="1">
        <f t="array" ref="M1865">SUMPRODUCT(([1]OUT_FinalEnergyCons!$B$4:$B$10000="Var_cap")*1,  (ISNUMBER(SEARCH("ITOT-SWHELCHP",[1]OUT_FinalEnergyCons!$A$4:$A$10000)))*1,[1]OUT_FinalEnergyCons!K$4:K$10000)</f>
        <v>0.66597130700161478</v>
      </c>
      <c r="N1865" s="1" cm="1">
        <f t="array" ref="N1865">SUMPRODUCT(([1]OUT_FinalEnergyCons!$B$4:$B$10000="Var_cap")*1,  (ISNUMBER(SEARCH("ITOT-SWHELCHP",[1]OUT_FinalEnergyCons!$A$4:$A$10000)))*1,[1]OUT_FinalEnergyCons!L$4:L$10000)</f>
        <v>0.65483470902853447</v>
      </c>
      <c r="O1865" s="1" cm="1">
        <f t="array" ref="O1865">SUMPRODUCT(([1]OUT_FinalEnergyCons!$B$4:$B$10000="Var_cap")*1,  (ISNUMBER(SEARCH("ITOT-SWHELCHP",[1]OUT_FinalEnergyCons!$A$4:$A$10000)))*1,[1]OUT_FinalEnergyCons!M$4:M$10000)</f>
        <v>0.72409049453488117</v>
      </c>
      <c r="P1865" s="1" cm="1">
        <f t="array" ref="P1865">SUMPRODUCT(([1]OUT_FinalEnergyCons!$B$4:$B$10000="Var_cap")*1,  (ISNUMBER(SEARCH("ITOT-SWHELCHP",[1]OUT_FinalEnergyCons!$A$4:$A$10000)))*1,[1]OUT_FinalEnergyCons!N$4:N$10000)</f>
        <v>0.71920219633725269</v>
      </c>
      <c r="Q1865" s="1" cm="1">
        <f t="array" ref="Q1865">SUMPRODUCT(([1]OUT_FinalEnergyCons!$B$4:$B$10000="Var_cap")*1,  (ISNUMBER(SEARCH("ITOT-SWHELCHP",[1]OUT_FinalEnergyCons!$A$4:$A$10000)))*1,[1]OUT_FinalEnergyCons!O$4:O$10000)</f>
        <v>0.71865887500563352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0.47725984797933696</v>
      </c>
      <c r="G1866" s="18">
        <f t="shared" ref="G1866:K1866" si="2111">SUM(G1867:G1868)</f>
        <v>0.47729364592209883</v>
      </c>
      <c r="H1866" s="18">
        <f t="shared" si="2111"/>
        <v>0.37660011631404844</v>
      </c>
      <c r="I1866" s="18">
        <f t="shared" si="2111"/>
        <v>0.37639460565592775</v>
      </c>
      <c r="J1866" s="18">
        <f t="shared" si="2111"/>
        <v>0.23083095171122137</v>
      </c>
      <c r="K1866" s="18">
        <f t="shared" si="2111"/>
        <v>0.20850755794313328</v>
      </c>
      <c r="L1866" s="18">
        <f t="shared" ref="L1866:O1866" si="2112">SUM(L1867:L1868)</f>
        <v>0.12399676857680988</v>
      </c>
      <c r="M1866" s="18">
        <f t="shared" si="2112"/>
        <v>9.4086519799701868E-2</v>
      </c>
      <c r="N1866" s="18">
        <f t="shared" si="2112"/>
        <v>7.5519730860505146E-2</v>
      </c>
      <c r="O1866" s="18">
        <f t="shared" si="2112"/>
        <v>7.3188697089089011E-2</v>
      </c>
      <c r="P1866" s="18">
        <f>SUM(P1867:P1868)</f>
        <v>4.3664156926310344E-2</v>
      </c>
      <c r="Q1866" s="18">
        <f>SUM(Q1867:Q1868)</f>
        <v>4.2519354926672116E-2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0.37645179235568804</v>
      </c>
      <c r="H1867" s="1" cm="1">
        <f t="array" ref="H1867">SUMPRODUCT(([1]OUT_FinalEnergyCons!$B$4:$B$10000="Var_cap")*1,  (ISNUMBER(SEARCH("ITOT-SWHLFOBR",[1]OUT_FinalEnergyCons!$A$4:$A$10000)))*1,[1]OUT_FinalEnergyCons!F$4:F$10000)</f>
        <v>0.37644539615126393</v>
      </c>
      <c r="I1867" s="1" cm="1">
        <f t="array" ref="I1867">SUMPRODUCT(([1]OUT_FinalEnergyCons!$B$4:$B$10000="Var_cap")*1,  (ISNUMBER(SEARCH("ITOT-SWHLFOBR",[1]OUT_FinalEnergyCons!$A$4:$A$10000)))*1,[1]OUT_FinalEnergyCons!G$4:G$10000)</f>
        <v>0.37637149202618619</v>
      </c>
      <c r="J1867" s="1" cm="1">
        <f t="array" ref="J1867">SUMPRODUCT(([1]OUT_FinalEnergyCons!$B$4:$B$10000="Var_cap")*1,  (ISNUMBER(SEARCH("ITOT-SWHLFOBR",[1]OUT_FinalEnergyCons!$A$4:$A$10000)))*1,[1]OUT_FinalEnergyCons!H$4:H$10000)</f>
        <v>0.23081542188513551</v>
      </c>
      <c r="K1867" s="1" cm="1">
        <f t="array" ref="K1867">SUMPRODUCT(([1]OUT_FinalEnergyCons!$B$4:$B$10000="Var_cap")*1,  (ISNUMBER(SEARCH("ITOT-SWHLFOBR",[1]OUT_FinalEnergyCons!$A$4:$A$10000)))*1,[1]OUT_FinalEnergyCons!I$4:I$10000)</f>
        <v>0.2084187002469636</v>
      </c>
      <c r="L1867" s="1" cm="1">
        <f t="array" ref="L1867">SUMPRODUCT(([1]OUT_FinalEnergyCons!$B$4:$B$10000="Var_cap")*1,  (ISNUMBER(SEARCH("ITOT-SWHLFOBR",[1]OUT_FinalEnergyCons!$A$4:$A$10000)))*1,[1]OUT_FinalEnergyCons!J$4:J$10000)</f>
        <v>0.12393681759418991</v>
      </c>
      <c r="M1867" s="1" cm="1">
        <f t="array" ref="M1867">SUMPRODUCT(([1]OUT_FinalEnergyCons!$B$4:$B$10000="Var_cap")*1,  (ISNUMBER(SEARCH("ITOT-SWHLFOBR",[1]OUT_FinalEnergyCons!$A$4:$A$10000)))*1,[1]OUT_FinalEnergyCons!K$4:K$10000)</f>
        <v>9.4086519799701868E-2</v>
      </c>
      <c r="N1867" s="1" cm="1">
        <f t="array" ref="N1867">SUMPRODUCT(([1]OUT_FinalEnergyCons!$B$4:$B$10000="Var_cap")*1,  (ISNUMBER(SEARCH("ITOT-SWHLFOBR",[1]OUT_FinalEnergyCons!$A$4:$A$10000)))*1,[1]OUT_FinalEnergyCons!L$4:L$10000)</f>
        <v>7.5519730860505146E-2</v>
      </c>
      <c r="O1867" s="1" cm="1">
        <f t="array" ref="O1867">SUMPRODUCT(([1]OUT_FinalEnergyCons!$B$4:$B$10000="Var_cap")*1,  (ISNUMBER(SEARCH("ITOT-SWHLFOBR",[1]OUT_FinalEnergyCons!$A$4:$A$10000)))*1,[1]OUT_FinalEnergyCons!M$4:M$10000)</f>
        <v>7.3188697089089011E-2</v>
      </c>
      <c r="P1867" s="1" cm="1">
        <f t="array" ref="P1867">SUMPRODUCT(([1]OUT_FinalEnergyCons!$B$4:$B$10000="Var_cap")*1,  (ISNUMBER(SEARCH("ITOT-SWHLFOBR",[1]OUT_FinalEnergyCons!$A$4:$A$10000)))*1,[1]OUT_FinalEnergyCons!N$4:N$10000)</f>
        <v>4.3664156926310344E-2</v>
      </c>
      <c r="Q1867" s="1" cm="1">
        <f t="array" ref="Q1867">SUMPRODUCT(([1]OUT_FinalEnergyCons!$B$4:$B$10000="Var_cap")*1,  (ISNUMBER(SEARCH("ITOT-SWHLFOBR",[1]OUT_FinalEnergyCons!$A$4:$A$10000)))*1,[1]OUT_FinalEnergyCons!O$4:O$10000)</f>
        <v>4.2519354926672116E-2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0.10092440834850495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0.10084185356641079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1.547201627844913E-4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2.3113629741527975E-5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1.5529826085852738E-5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8.88576961696869E-5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5.9950982619976292E-5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0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0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0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0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0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1.5569543376024357</v>
      </c>
      <c r="H1869" s="18">
        <f t="shared" si="2115"/>
        <v>1.5569534713652606</v>
      </c>
      <c r="I1869" s="18">
        <f t="shared" si="2115"/>
        <v>1.496706296662027</v>
      </c>
      <c r="J1869" s="18">
        <f t="shared" si="2115"/>
        <v>0.76792136634003194</v>
      </c>
      <c r="K1869" s="18">
        <f t="shared" si="2115"/>
        <v>0.65747649780904549</v>
      </c>
      <c r="L1869" s="18">
        <f t="shared" ref="L1869:O1869" si="2116">SUM(L1870:L1871)</f>
        <v>0.72979019234824249</v>
      </c>
      <c r="M1869" s="18">
        <f t="shared" si="2116"/>
        <v>0.30254813322945889</v>
      </c>
      <c r="N1869" s="18">
        <f t="shared" si="2116"/>
        <v>7.5648850955974831E-2</v>
      </c>
      <c r="O1869" s="18">
        <f t="shared" si="2116"/>
        <v>6.840592870212997E-2</v>
      </c>
      <c r="P1869" s="18">
        <f>SUM(P1870:P1871)</f>
        <v>5.8784455936491259E-2</v>
      </c>
      <c r="Q1869" s="18">
        <f>SUM(Q1870:Q1871)</f>
        <v>5.9016234196804122E-2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1.556586717253416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1.5565833634027313</v>
      </c>
      <c r="I1870" s="1" cm="1">
        <f t="array" ref="I1870">SUMPRODUCT(([1]OUT_FinalEnergyCons!$B$4:$B$10000="Var_cap")*1,  (ISNUMBER(SEARCH("ITOT-SWHNGA*BR",[1]OUT_FinalEnergyCons!$A$4:$A$10000)))*1,[1]OUT_FinalEnergyCons!G$4:G$10000)</f>
        <v>1.4964241817840598</v>
      </c>
      <c r="J1870" s="1" cm="1">
        <f t="array" ref="J1870">SUMPRODUCT(([1]OUT_FinalEnergyCons!$B$4:$B$10000="Var_cap")*1,  (ISNUMBER(SEARCH("ITOT-SWHNGA*BR",[1]OUT_FinalEnergyCons!$A$4:$A$10000)))*1,[1]OUT_FinalEnergyCons!H$4:H$10000)</f>
        <v>0.76765108864813947</v>
      </c>
      <c r="K1870" s="1" cm="1">
        <f t="array" ref="K1870">SUMPRODUCT(([1]OUT_FinalEnergyCons!$B$4:$B$10000="Var_cap")*1,  (ISNUMBER(SEARCH("ITOT-SWHNGA*BR",[1]OUT_FinalEnergyCons!$A$4:$A$10000)))*1,[1]OUT_FinalEnergyCons!I$4:I$10000)</f>
        <v>0.52849489808510797</v>
      </c>
      <c r="L1870" s="1" cm="1">
        <f t="array" ref="L1870">SUMPRODUCT(([1]OUT_FinalEnergyCons!$B$4:$B$10000="Var_cap")*1,  (ISNUMBER(SEARCH("ITOT-SWHNGA*BR",[1]OUT_FinalEnergyCons!$A$4:$A$10000)))*1,[1]OUT_FinalEnergyCons!J$4:J$10000)</f>
        <v>0.52841131882191383</v>
      </c>
      <c r="M1870" s="1" cm="1">
        <f t="array" ref="M1870">SUMPRODUCT(([1]OUT_FinalEnergyCons!$B$4:$B$10000="Var_cap")*1,  (ISNUMBER(SEARCH("ITOT-SWHNGA*BR",[1]OUT_FinalEnergyCons!$A$4:$A$10000)))*1,[1]OUT_FinalEnergyCons!K$4:K$10000)</f>
        <v>0.14843404064040888</v>
      </c>
      <c r="N1870" s="1" cm="1">
        <f t="array" ref="N1870">SUMPRODUCT(([1]OUT_FinalEnergyCons!$B$4:$B$10000="Var_cap")*1,  (ISNUMBER(SEARCH("ITOT-SWHNGA*BR",[1]OUT_FinalEnergyCons!$A$4:$A$10000)))*1,[1]OUT_FinalEnergyCons!L$4:L$10000)</f>
        <v>2.5073854221580039E-4</v>
      </c>
      <c r="O1870" s="1" cm="1">
        <f t="array" ref="O1870">SUMPRODUCT(([1]OUT_FinalEnergyCons!$B$4:$B$10000="Var_cap")*1,  (ISNUMBER(SEARCH("ITOT-SWHNGA*BR",[1]OUT_FinalEnergyCons!$A$4:$A$10000)))*1,[1]OUT_FinalEnergyCons!M$4:M$10000)</f>
        <v>6.7240830140787092E-2</v>
      </c>
      <c r="P1870" s="1" cm="1">
        <f t="array" ref="P1870">SUMPRODUCT(([1]OUT_FinalEnergyCons!$B$4:$B$10000="Var_cap")*1,  (ISNUMBER(SEARCH("ITOT-SWHNGA*BR",[1]OUT_FinalEnergyCons!$A$4:$A$10000)))*1,[1]OUT_FinalEnergyCons!N$4:N$10000)</f>
        <v>5.7608115433742432E-2</v>
      </c>
      <c r="Q1870" s="1" cm="1">
        <f t="array" ref="Q1870">SUMPRODUCT(([1]OUT_FinalEnergyCons!$B$4:$B$10000="Var_cap")*1,  (ISNUMBER(SEARCH("ITOT-SWHNGA*BR",[1]OUT_FinalEnergyCons!$A$4:$A$10000)))*1,[1]OUT_FinalEnergyCons!O$4:O$10000)</f>
        <v>5.7547616345691874E-2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3.6762034901961403E-4</v>
      </c>
      <c r="H1871" s="1" cm="1">
        <f t="array" ref="H1871">SUMPRODUCT(([1]OUT_FinalEnergyCons!$B$4:$B$10000="Var_cap")*1,  (ISNUMBER(SEARCH("ITOT-SWHNGAHP",[1]OUT_FinalEnergyCons!$A$4:$A$10000)))*1,[1]OUT_FinalEnergyCons!F$4:F$10000)</f>
        <v>3.701079625293029E-4</v>
      </c>
      <c r="I1871" s="1" cm="1">
        <f t="array" ref="I1871">SUMPRODUCT(([1]OUT_FinalEnergyCons!$B$4:$B$10000="Var_cap")*1,  (ISNUMBER(SEARCH("ITOT-SWHNGAHP",[1]OUT_FinalEnergyCons!$A$4:$A$10000)))*1,[1]OUT_FinalEnergyCons!G$4:G$10000)</f>
        <v>2.821148779673268E-4</v>
      </c>
      <c r="J1871" s="1" cm="1">
        <f t="array" ref="J1871">SUMPRODUCT(([1]OUT_FinalEnergyCons!$B$4:$B$10000="Var_cap")*1,  (ISNUMBER(SEARCH("ITOT-SWHNGAHP",[1]OUT_FinalEnergyCons!$A$4:$A$10000)))*1,[1]OUT_FinalEnergyCons!H$4:H$10000)</f>
        <v>2.7027769189244159E-4</v>
      </c>
      <c r="K1871" s="1" cm="1">
        <f t="array" ref="K1871">SUMPRODUCT(([1]OUT_FinalEnergyCons!$B$4:$B$10000="Var_cap")*1,  (ISNUMBER(SEARCH("ITOT-SWHNGAHP",[1]OUT_FinalEnergyCons!$A$4:$A$10000)))*1,[1]OUT_FinalEnergyCons!I$4:I$10000)</f>
        <v>0.12898159972393758</v>
      </c>
      <c r="L1871" s="1" cm="1">
        <f t="array" ref="L1871">SUMPRODUCT(([1]OUT_FinalEnergyCons!$B$4:$B$10000="Var_cap")*1,  (ISNUMBER(SEARCH("ITOT-SWHNGAHP",[1]OUT_FinalEnergyCons!$A$4:$A$10000)))*1,[1]OUT_FinalEnergyCons!J$4:J$10000)</f>
        <v>0.20137887352632863</v>
      </c>
      <c r="M1871" s="1" cm="1">
        <f t="array" ref="M1871">SUMPRODUCT(([1]OUT_FinalEnergyCons!$B$4:$B$10000="Var_cap")*1,  (ISNUMBER(SEARCH("ITOT-SWHNGAHP",[1]OUT_FinalEnergyCons!$A$4:$A$10000)))*1,[1]OUT_FinalEnergyCons!K$4:K$10000)</f>
        <v>0.15411409258905001</v>
      </c>
      <c r="N1871" s="1" cm="1">
        <f t="array" ref="N1871">SUMPRODUCT(([1]OUT_FinalEnergyCons!$B$4:$B$10000="Var_cap")*1,  (ISNUMBER(SEARCH("ITOT-SWHNGAHP",[1]OUT_FinalEnergyCons!$A$4:$A$10000)))*1,[1]OUT_FinalEnergyCons!L$4:L$10000)</f>
        <v>7.539811241375903E-2</v>
      </c>
      <c r="O1871" s="1" cm="1">
        <f t="array" ref="O1871">SUMPRODUCT(([1]OUT_FinalEnergyCons!$B$4:$B$10000="Var_cap")*1,  (ISNUMBER(SEARCH("ITOT-SWHNGAHP",[1]OUT_FinalEnergyCons!$A$4:$A$10000)))*1,[1]OUT_FinalEnergyCons!M$4:M$10000)</f>
        <v>1.1650985613428746E-3</v>
      </c>
      <c r="P1871" s="1" cm="1">
        <f t="array" ref="P1871">SUMPRODUCT(([1]OUT_FinalEnergyCons!$B$4:$B$10000="Var_cap")*1,  (ISNUMBER(SEARCH("ITOT-SWHNGAHP",[1]OUT_FinalEnergyCons!$A$4:$A$10000)))*1,[1]OUT_FinalEnergyCons!N$4:N$10000)</f>
        <v>1.1763405027488275E-3</v>
      </c>
      <c r="Q1871" s="1" cm="1">
        <f t="array" ref="Q1871">SUMPRODUCT(([1]OUT_FinalEnergyCons!$B$4:$B$10000="Var_cap")*1,  (ISNUMBER(SEARCH("ITOT-SWHNGAHP",[1]OUT_FinalEnergyCons!$A$4:$A$10000)))*1,[1]OUT_FinalEnergyCons!O$4:O$10000)</f>
        <v>1.468617851112251E-3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2.6000452903033856E-2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0.13520301600723947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0.25011825650756264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0.26674449324599769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0.39231985460089375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0.35969604449925896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0.33853366588788963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0.28864367647182176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0.33272963837106923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0.32466777484689424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0.32073159828852399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0.14004542469136386</v>
      </c>
      <c r="H1873" s="1">
        <f t="shared" si="2117"/>
        <v>3.5229271960082881E-2</v>
      </c>
      <c r="I1873" s="1">
        <f t="shared" si="2117"/>
        <v>1.7554360232208133E-5</v>
      </c>
      <c r="J1873" s="1">
        <f t="shared" si="2117"/>
        <v>1.0407664380970849E-5</v>
      </c>
      <c r="K1873" s="1">
        <f t="shared" si="2117"/>
        <v>6.9934659321799263E-5</v>
      </c>
      <c r="L1873" s="1">
        <f t="shared" si="2117"/>
        <v>4.1298063781943801E-5</v>
      </c>
      <c r="M1873" s="1">
        <f t="shared" si="2117"/>
        <v>2.2388113045658402E-5</v>
      </c>
      <c r="N1873" s="1">
        <f t="shared" si="2117"/>
        <v>2.0348506905493501E-5</v>
      </c>
      <c r="O1873" s="1">
        <f t="shared" si="2117"/>
        <v>2.2499926575586903E-5</v>
      </c>
      <c r="P1873" s="1">
        <f>P1874</f>
        <v>2.1163429166014897E-5</v>
      </c>
      <c r="Q1873" s="1">
        <f>Q1874</f>
        <v>1.11810435957616E-5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0.14004542469136386</v>
      </c>
      <c r="H1874" s="1" cm="1">
        <f t="array" ref="H1874">SUMPRODUCT(([1]OUT_FinalEnergyCons!$B$4:$B$10000="Var_cap")*1,  (ISNUMBER(SEARCH("ITOT-SWHCOA*BR",[1]OUT_FinalEnergyCons!$A$4:$A$10000)))*1,[1]OUT_FinalEnergyCons!F$4:F$10000)</f>
        <v>3.5229271960082881E-2</v>
      </c>
      <c r="I1874" s="1" cm="1">
        <f t="array" ref="I1874">SUMPRODUCT(([1]OUT_FinalEnergyCons!$B$4:$B$10000="Var_cap")*1,  (ISNUMBER(SEARCH("ITOT-SWHCOA*BR",[1]OUT_FinalEnergyCons!$A$4:$A$10000)))*1,[1]OUT_FinalEnergyCons!G$4:G$10000)</f>
        <v>1.7554360232208133E-5</v>
      </c>
      <c r="J1874" s="1" cm="1">
        <f t="array" ref="J1874">SUMPRODUCT(([1]OUT_FinalEnergyCons!$B$4:$B$10000="Var_cap")*1,  (ISNUMBER(SEARCH("ITOT-SWHCOA*BR",[1]OUT_FinalEnergyCons!$A$4:$A$10000)))*1,[1]OUT_FinalEnergyCons!H$4:H$10000)</f>
        <v>1.0407664380970849E-5</v>
      </c>
      <c r="K1874" s="1" cm="1">
        <f t="array" ref="K1874">SUMPRODUCT(([1]OUT_FinalEnergyCons!$B$4:$B$10000="Var_cap")*1,  (ISNUMBER(SEARCH("ITOT-SWHCOA*BR",[1]OUT_FinalEnergyCons!$A$4:$A$10000)))*1,[1]OUT_FinalEnergyCons!I$4:I$10000)</f>
        <v>6.9934659321799263E-5</v>
      </c>
      <c r="L1874" s="1" cm="1">
        <f t="array" ref="L1874">SUMPRODUCT(([1]OUT_FinalEnergyCons!$B$4:$B$10000="Var_cap")*1,  (ISNUMBER(SEARCH("ITOT-SWHCOA*BR",[1]OUT_FinalEnergyCons!$A$4:$A$10000)))*1,[1]OUT_FinalEnergyCons!J$4:J$10000)</f>
        <v>4.1298063781943801E-5</v>
      </c>
      <c r="M1874" s="1" cm="1">
        <f t="array" ref="M1874">SUMPRODUCT(([1]OUT_FinalEnergyCons!$B$4:$B$10000="Var_cap")*1,  (ISNUMBER(SEARCH("ITOT-SWHCOA*BR",[1]OUT_FinalEnergyCons!$A$4:$A$10000)))*1,[1]OUT_FinalEnergyCons!K$4:K$10000)</f>
        <v>2.2388113045658402E-5</v>
      </c>
      <c r="N1874" s="1" cm="1">
        <f t="array" ref="N1874">SUMPRODUCT(([1]OUT_FinalEnergyCons!$B$4:$B$10000="Var_cap")*1,  (ISNUMBER(SEARCH("ITOT-SWHCOA*BR",[1]OUT_FinalEnergyCons!$A$4:$A$10000)))*1,[1]OUT_FinalEnergyCons!L$4:L$10000)</f>
        <v>2.0348506905493501E-5</v>
      </c>
      <c r="O1874" s="1" cm="1">
        <f t="array" ref="O1874">SUMPRODUCT(([1]OUT_FinalEnergyCons!$B$4:$B$10000="Var_cap")*1,  (ISNUMBER(SEARCH("ITOT-SWHCOA*BR",[1]OUT_FinalEnergyCons!$A$4:$A$10000)))*1,[1]OUT_FinalEnergyCons!M$4:M$10000)</f>
        <v>2.2499926575586903E-5</v>
      </c>
      <c r="P1874" s="1" cm="1">
        <f t="array" ref="P1874">SUMPRODUCT(([1]OUT_FinalEnergyCons!$B$4:$B$10000="Var_cap")*1,  (ISNUMBER(SEARCH("ITOT-SWHCOA*BR",[1]OUT_FinalEnergyCons!$A$4:$A$10000)))*1,[1]OUT_FinalEnergyCons!N$4:N$10000)</f>
        <v>2.1163429166014897E-5</v>
      </c>
      <c r="Q1874" s="1" cm="1">
        <f t="array" ref="Q1874">SUMPRODUCT(([1]OUT_FinalEnergyCons!$B$4:$B$10000="Var_cap")*1,  (ISNUMBER(SEARCH("ITOT-SWHCOA*BR",[1]OUT_FinalEnergyCons!$A$4:$A$10000)))*1,[1]OUT_FinalEnergyCons!O$4:O$10000)</f>
        <v>1.11810435957616E-5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0.34126811884176977</v>
      </c>
      <c r="H1875" s="1">
        <f t="shared" si="2118"/>
        <v>0.34128015441527321</v>
      </c>
      <c r="I1875" s="1">
        <f t="shared" si="2118"/>
        <v>0.37097509592476374</v>
      </c>
      <c r="J1875" s="1">
        <f t="shared" si="2118"/>
        <v>0.42046090705191613</v>
      </c>
      <c r="K1875" s="1">
        <f t="shared" si="2118"/>
        <v>0.36367142791172263</v>
      </c>
      <c r="L1875" s="1">
        <f t="shared" si="2118"/>
        <v>0.36369515623109427</v>
      </c>
      <c r="M1875" s="1">
        <f t="shared" si="2118"/>
        <v>0.35997863277985021</v>
      </c>
      <c r="N1875" s="1">
        <f t="shared" si="2118"/>
        <v>0.36614949143096553</v>
      </c>
      <c r="O1875" s="1">
        <f t="shared" si="2118"/>
        <v>0.40451769008888666</v>
      </c>
      <c r="P1875" s="1">
        <f>P1876</f>
        <v>0.36643426138550156</v>
      </c>
      <c r="Q1875" s="1">
        <f>Q1876</f>
        <v>0.36467661827047393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0.34126811884176977</v>
      </c>
      <c r="H1876" s="1" cm="1">
        <f t="array" ref="H1876">SUMPRODUCT(([1]OUT_FinalEnergyCons!$B$4:$B$10000="Var_cap")*1,  (ISNUMBER(SEARCH("ITOT-SWHWOD*BR",[1]OUT_FinalEnergyCons!$A$4:$A$10000)))*1,[1]OUT_FinalEnergyCons!F$4:F$10000)</f>
        <v>0.34128015441527321</v>
      </c>
      <c r="I1876" s="1" cm="1">
        <f t="array" ref="I1876">SUMPRODUCT(([1]OUT_FinalEnergyCons!$B$4:$B$10000="Var_cap")*1,  (ISNUMBER(SEARCH("ITOT-SWHWOD*BR",[1]OUT_FinalEnergyCons!$A$4:$A$10000)))*1,[1]OUT_FinalEnergyCons!G$4:G$10000)</f>
        <v>0.37097509592476374</v>
      </c>
      <c r="J1876" s="1" cm="1">
        <f t="array" ref="J1876">SUMPRODUCT(([1]OUT_FinalEnergyCons!$B$4:$B$10000="Var_cap")*1,  (ISNUMBER(SEARCH("ITOT-SWHWOD*BR",[1]OUT_FinalEnergyCons!$A$4:$A$10000)))*1,[1]OUT_FinalEnergyCons!H$4:H$10000)</f>
        <v>0.42046090705191613</v>
      </c>
      <c r="K1876" s="1" cm="1">
        <f t="array" ref="K1876">SUMPRODUCT(([1]OUT_FinalEnergyCons!$B$4:$B$10000="Var_cap")*1,  (ISNUMBER(SEARCH("ITOT-SWHWOD*BR",[1]OUT_FinalEnergyCons!$A$4:$A$10000)))*1,[1]OUT_FinalEnergyCons!I$4:I$10000)</f>
        <v>0.36367142791172263</v>
      </c>
      <c r="L1876" s="1" cm="1">
        <f t="array" ref="L1876">SUMPRODUCT(([1]OUT_FinalEnergyCons!$B$4:$B$10000="Var_cap")*1,  (ISNUMBER(SEARCH("ITOT-SWHWOD*BR",[1]OUT_FinalEnergyCons!$A$4:$A$10000)))*1,[1]OUT_FinalEnergyCons!J$4:J$10000)</f>
        <v>0.36369515623109427</v>
      </c>
      <c r="M1876" s="1" cm="1">
        <f t="array" ref="M1876">SUMPRODUCT(([1]OUT_FinalEnergyCons!$B$4:$B$10000="Var_cap")*1,  (ISNUMBER(SEARCH("ITOT-SWHWOD*BR",[1]OUT_FinalEnergyCons!$A$4:$A$10000)))*1,[1]OUT_FinalEnergyCons!K$4:K$10000)</f>
        <v>0.35997863277985021</v>
      </c>
      <c r="N1876" s="1" cm="1">
        <f t="array" ref="N1876">SUMPRODUCT(([1]OUT_FinalEnergyCons!$B$4:$B$10000="Var_cap")*1,  (ISNUMBER(SEARCH("ITOT-SWHWOD*BR",[1]OUT_FinalEnergyCons!$A$4:$A$10000)))*1,[1]OUT_FinalEnergyCons!L$4:L$10000)</f>
        <v>0.36614949143096553</v>
      </c>
      <c r="O1876" s="1" cm="1">
        <f t="array" ref="O1876">SUMPRODUCT(([1]OUT_FinalEnergyCons!$B$4:$B$10000="Var_cap")*1,  (ISNUMBER(SEARCH("ITOT-SWHWOD*BR",[1]OUT_FinalEnergyCons!$A$4:$A$10000)))*1,[1]OUT_FinalEnergyCons!M$4:M$10000)</f>
        <v>0.40451769008888666</v>
      </c>
      <c r="P1876" s="1" cm="1">
        <f t="array" ref="P1876">SUMPRODUCT(([1]OUT_FinalEnergyCons!$B$4:$B$10000="Var_cap")*1,  (ISNUMBER(SEARCH("ITOT-SWHWOD*BR",[1]OUT_FinalEnergyCons!$A$4:$A$10000)))*1,[1]OUT_FinalEnergyCons!N$4:N$10000)</f>
        <v>0.36643426138550156</v>
      </c>
      <c r="Q1876" s="1" cm="1">
        <f t="array" ref="Q1876">SUMPRODUCT(([1]OUT_FinalEnergyCons!$B$4:$B$10000="Var_cap")*1,  (ISNUMBER(SEARCH("ITOT-SWHWOD*BR",[1]OUT_FinalEnergyCons!$A$4:$A$10000)))*1,[1]OUT_FinalEnergyCons!O$4:O$10000)</f>
        <v>0.36467661827047393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3.7938350470911174E-2</v>
      </c>
      <c r="H1877" s="1">
        <f t="shared" si="2119"/>
        <v>3.7954701470943937E-2</v>
      </c>
      <c r="I1877" s="1">
        <f t="shared" si="2119"/>
        <v>4.160535753093652E-2</v>
      </c>
      <c r="J1877" s="1">
        <f t="shared" si="2119"/>
        <v>4.2073644596961501E-2</v>
      </c>
      <c r="K1877" s="1">
        <f t="shared" si="2119"/>
        <v>3.7948403874410709E-2</v>
      </c>
      <c r="L1877" s="1">
        <f t="shared" si="2119"/>
        <v>4.4158048548677678E-2</v>
      </c>
      <c r="M1877" s="1">
        <f t="shared" si="2119"/>
        <v>4.0478479851769153E-2</v>
      </c>
      <c r="N1877" s="1">
        <f t="shared" si="2119"/>
        <v>4.283327577121613E-2</v>
      </c>
      <c r="O1877" s="1">
        <f t="shared" si="2119"/>
        <v>4.0432247137771556E-2</v>
      </c>
      <c r="P1877" s="1">
        <f>P1878</f>
        <v>4.2828472363737227E-2</v>
      </c>
      <c r="Q1877" s="1">
        <f>Q1878</f>
        <v>3.3138664460261376E-2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3.7938350470911174E-2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3.7954701470943937E-2</v>
      </c>
      <c r="I1878" s="1" cm="1">
        <f t="array" ref="I1878">SUMPRODUCT(([1]OUT_FinalEnergyCons!$B$4:$B$10000="Var_cap")*1,  (ISNUMBER(SEARCH("ITOT-SWHPLT*BR",[1]OUT_FinalEnergyCons!$A$4:$A$10000)))*1,[1]OUT_FinalEnergyCons!G$4:G$10000)</f>
        <v>4.160535753093652E-2</v>
      </c>
      <c r="J1878" s="1" cm="1">
        <f t="array" ref="J1878">SUMPRODUCT(([1]OUT_FinalEnergyCons!$B$4:$B$10000="Var_cap")*1,  (ISNUMBER(SEARCH("ITOT-SWHPLT*BR",[1]OUT_FinalEnergyCons!$A$4:$A$10000)))*1,[1]OUT_FinalEnergyCons!H$4:H$10000)</f>
        <v>4.2073644596961501E-2</v>
      </c>
      <c r="K1878" s="1" cm="1">
        <f t="array" ref="K1878">SUMPRODUCT(([1]OUT_FinalEnergyCons!$B$4:$B$10000="Var_cap")*1,  (ISNUMBER(SEARCH("ITOT-SWHPLT*BR",[1]OUT_FinalEnergyCons!$A$4:$A$10000)))*1,[1]OUT_FinalEnergyCons!I$4:I$10000)</f>
        <v>3.7948403874410709E-2</v>
      </c>
      <c r="L1878" s="1" cm="1">
        <f t="array" ref="L1878">SUMPRODUCT(([1]OUT_FinalEnergyCons!$B$4:$B$10000="Var_cap")*1,  (ISNUMBER(SEARCH("ITOT-SWHPLT*BR",[1]OUT_FinalEnergyCons!$A$4:$A$10000)))*1,[1]OUT_FinalEnergyCons!J$4:J$10000)</f>
        <v>4.4158048548677678E-2</v>
      </c>
      <c r="M1878" s="1" cm="1">
        <f t="array" ref="M1878">SUMPRODUCT(([1]OUT_FinalEnergyCons!$B$4:$B$10000="Var_cap")*1,  (ISNUMBER(SEARCH("ITOT-SWHPLT*BR",[1]OUT_FinalEnergyCons!$A$4:$A$10000)))*1,[1]OUT_FinalEnergyCons!K$4:K$10000)</f>
        <v>4.0478479851769153E-2</v>
      </c>
      <c r="N1878" s="1" cm="1">
        <f t="array" ref="N1878">SUMPRODUCT(([1]OUT_FinalEnergyCons!$B$4:$B$10000="Var_cap")*1,  (ISNUMBER(SEARCH("ITOT-SWHPLT*BR",[1]OUT_FinalEnergyCons!$A$4:$A$10000)))*1,[1]OUT_FinalEnergyCons!L$4:L$10000)</f>
        <v>4.283327577121613E-2</v>
      </c>
      <c r="O1878" s="1" cm="1">
        <f t="array" ref="O1878">SUMPRODUCT(([1]OUT_FinalEnergyCons!$B$4:$B$10000="Var_cap")*1,  (ISNUMBER(SEARCH("ITOT-SWHPLT*BR",[1]OUT_FinalEnergyCons!$A$4:$A$10000)))*1,[1]OUT_FinalEnergyCons!M$4:M$10000)</f>
        <v>4.0432247137771556E-2</v>
      </c>
      <c r="P1878" s="1" cm="1">
        <f t="array" ref="P1878">SUMPRODUCT(([1]OUT_FinalEnergyCons!$B$4:$B$10000="Var_cap")*1,  (ISNUMBER(SEARCH("ITOT-SWHPLT*BR",[1]OUT_FinalEnergyCons!$A$4:$A$10000)))*1,[1]OUT_FinalEnergyCons!N$4:N$10000)</f>
        <v>4.2828472363737227E-2</v>
      </c>
      <c r="Q1878" s="1" cm="1">
        <f t="array" ref="Q1878">SUMPRODUCT(([1]OUT_FinalEnergyCons!$B$4:$B$10000="Var_cap")*1,  (ISNUMBER(SEARCH("ITOT-SWHPLT*BR",[1]OUT_FinalEnergyCons!$A$4:$A$10000)))*1,[1]OUT_FinalEnergyCons!O$4:O$10000)</f>
        <v>3.3138664460261376E-2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0.29561572325821889</v>
      </c>
      <c r="H1879" s="1">
        <f t="shared" si="2120"/>
        <v>0.29423401520029291</v>
      </c>
      <c r="I1879" s="1">
        <f t="shared" si="2120"/>
        <v>0.27760125416944681</v>
      </c>
      <c r="J1879" s="1">
        <f t="shared" si="2120"/>
        <v>0.20069979798632742</v>
      </c>
      <c r="K1879" s="1">
        <f t="shared" si="2120"/>
        <v>0.16688378183221483</v>
      </c>
      <c r="L1879" s="1">
        <f t="shared" si="2120"/>
        <v>1.6722333425400748E-4</v>
      </c>
      <c r="M1879" s="1">
        <f t="shared" si="2120"/>
        <v>1.9894649563000077E-5</v>
      </c>
      <c r="N1879" s="1">
        <f t="shared" si="2120"/>
        <v>4.8176855705259723E-5</v>
      </c>
      <c r="O1879" s="1">
        <f t="shared" si="2120"/>
        <v>3.4631136547359405E-5</v>
      </c>
      <c r="P1879" s="1">
        <f>P1880</f>
        <v>3.2487817824057406E-5</v>
      </c>
      <c r="Q1879" s="1">
        <f>Q1880</f>
        <v>9.169994996717898E-6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0.29561572325821889</v>
      </c>
      <c r="H1880" s="1" cm="1">
        <f t="array" ref="H1880">SUMPRODUCT(([1]OUT_FinalEnergyCons!$B$4:$B$10000="Var_cap")*1,  (ISNUMBER(SEARCH("ITOT-SWHWST*BR",[1]OUT_FinalEnergyCons!$A$4:$A$10000)))*1,[1]OUT_FinalEnergyCons!F$4:F$10000)</f>
        <v>0.29423401520029291</v>
      </c>
      <c r="I1880" s="1" cm="1">
        <f t="array" ref="I1880">SUMPRODUCT(([1]OUT_FinalEnergyCons!$B$4:$B$10000="Var_cap")*1,  (ISNUMBER(SEARCH("ITOT-SWHWST*BR",[1]OUT_FinalEnergyCons!$A$4:$A$10000)))*1,[1]OUT_FinalEnergyCons!G$4:G$10000)</f>
        <v>0.27760125416944681</v>
      </c>
      <c r="J1880" s="1" cm="1">
        <f t="array" ref="J1880">SUMPRODUCT(([1]OUT_FinalEnergyCons!$B$4:$B$10000="Var_cap")*1,  (ISNUMBER(SEARCH("ITOT-SWHWST*BR",[1]OUT_FinalEnergyCons!$A$4:$A$10000)))*1,[1]OUT_FinalEnergyCons!H$4:H$10000)</f>
        <v>0.20069979798632742</v>
      </c>
      <c r="K1880" s="1" cm="1">
        <f t="array" ref="K1880">SUMPRODUCT(([1]OUT_FinalEnergyCons!$B$4:$B$10000="Var_cap")*1,  (ISNUMBER(SEARCH("ITOT-SWHWST*BR",[1]OUT_FinalEnergyCons!$A$4:$A$10000)))*1,[1]OUT_FinalEnergyCons!I$4:I$10000)</f>
        <v>0.16688378183221483</v>
      </c>
      <c r="L1880" s="1" cm="1">
        <f t="array" ref="L1880">SUMPRODUCT(([1]OUT_FinalEnergyCons!$B$4:$B$10000="Var_cap")*1,  (ISNUMBER(SEARCH("ITOT-SWHWST*BR",[1]OUT_FinalEnergyCons!$A$4:$A$10000)))*1,[1]OUT_FinalEnergyCons!J$4:J$10000)</f>
        <v>1.6722333425400748E-4</v>
      </c>
      <c r="M1880" s="1" cm="1">
        <f t="array" ref="M1880">SUMPRODUCT(([1]OUT_FinalEnergyCons!$B$4:$B$10000="Var_cap")*1,  (ISNUMBER(SEARCH("ITOT-SWHWST*BR",[1]OUT_FinalEnergyCons!$A$4:$A$10000)))*1,[1]OUT_FinalEnergyCons!K$4:K$10000)</f>
        <v>1.9894649563000077E-5</v>
      </c>
      <c r="N1880" s="1" cm="1">
        <f t="array" ref="N1880">SUMPRODUCT(([1]OUT_FinalEnergyCons!$B$4:$B$10000="Var_cap")*1,  (ISNUMBER(SEARCH("ITOT-SWHWST*BR",[1]OUT_FinalEnergyCons!$A$4:$A$10000)))*1,[1]OUT_FinalEnergyCons!L$4:L$10000)</f>
        <v>4.8176855705259723E-5</v>
      </c>
      <c r="O1880" s="1" cm="1">
        <f t="array" ref="O1880">SUMPRODUCT(([1]OUT_FinalEnergyCons!$B$4:$B$10000="Var_cap")*1,  (ISNUMBER(SEARCH("ITOT-SWHWST*BR",[1]OUT_FinalEnergyCons!$A$4:$A$10000)))*1,[1]OUT_FinalEnergyCons!M$4:M$10000)</f>
        <v>3.4631136547359405E-5</v>
      </c>
      <c r="P1880" s="1" cm="1">
        <f t="array" ref="P1880">SUMPRODUCT(([1]OUT_FinalEnergyCons!$B$4:$B$10000="Var_cap")*1,  (ISNUMBER(SEARCH("ITOT-SWHWST*BR",[1]OUT_FinalEnergyCons!$A$4:$A$10000)))*1,[1]OUT_FinalEnergyCons!N$4:N$10000)</f>
        <v>3.2487817824057406E-5</v>
      </c>
      <c r="Q1880" s="1" cm="1">
        <f t="array" ref="Q1880">SUMPRODUCT(([1]OUT_FinalEnergyCons!$B$4:$B$10000="Var_cap")*1,  (ISNUMBER(SEARCH("ITOT-SWHWST*BR",[1]OUT_FinalEnergyCons!$A$4:$A$10000)))*1,[1]OUT_FinalEnergyCons!O$4:O$10000)</f>
        <v>9.169994996717898E-6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1.2446330143602202E-2</v>
      </c>
      <c r="H1881" s="1">
        <f t="shared" si="2121"/>
        <v>1.2446380688339701E-2</v>
      </c>
      <c r="I1881" s="1">
        <f t="shared" si="2121"/>
        <v>1.2446561089870951E-2</v>
      </c>
      <c r="J1881" s="1">
        <f t="shared" si="2121"/>
        <v>1.2445439096024431E-2</v>
      </c>
      <c r="K1881" s="1">
        <f t="shared" si="2121"/>
        <v>1.2444785089685001E-2</v>
      </c>
      <c r="L1881" s="1">
        <f t="shared" si="2121"/>
        <v>1.2444910604432501E-2</v>
      </c>
      <c r="M1881" s="1">
        <f t="shared" si="2121"/>
        <v>1.24438647658188E-2</v>
      </c>
      <c r="N1881" s="1">
        <f t="shared" si="2121"/>
        <v>1.2443333190514499E-2</v>
      </c>
      <c r="O1881" s="1">
        <f t="shared" si="2121"/>
        <v>1.24437535202125E-2</v>
      </c>
      <c r="P1881" s="1">
        <f>P1882</f>
        <v>1.24427698015588E-2</v>
      </c>
      <c r="Q1881" s="1">
        <f>Q1882</f>
        <v>1.24500444584671E-2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1.2446330143602202E-2</v>
      </c>
      <c r="H1882" s="1" cm="1">
        <f t="array" ref="H1882">SUMPRODUCT(([1]OUT_FinalEnergyCons!$B$4:$B$10000="Var_cap")*1, (ISNUMBER(SEARCH("ITOT-SWHSOLBR",[1]OUT_FinalEnergyCons!$A$4:$A$10000)))*1,[1]OUT_FinalEnergyCons!F$4:F$10000)</f>
        <v>1.2446380688339701E-2</v>
      </c>
      <c r="I1882" s="1" cm="1">
        <f t="array" ref="I1882">SUMPRODUCT(([1]OUT_FinalEnergyCons!$B$4:$B$10000="Var_cap")*1, (ISNUMBER(SEARCH("ITOT-SWHSOLBR",[1]OUT_FinalEnergyCons!$A$4:$A$10000)))*1,[1]OUT_FinalEnergyCons!G$4:G$10000)</f>
        <v>1.2446561089870951E-2</v>
      </c>
      <c r="J1882" s="1" cm="1">
        <f t="array" ref="J1882">SUMPRODUCT(([1]OUT_FinalEnergyCons!$B$4:$B$10000="Var_cap")*1, (ISNUMBER(SEARCH("ITOT-SWHSOLBR",[1]OUT_FinalEnergyCons!$A$4:$A$10000)))*1,[1]OUT_FinalEnergyCons!H$4:H$10000)</f>
        <v>1.2445439096024431E-2</v>
      </c>
      <c r="K1882" s="1" cm="1">
        <f t="array" ref="K1882">SUMPRODUCT(([1]OUT_FinalEnergyCons!$B$4:$B$10000="Var_cap")*1, (ISNUMBER(SEARCH("ITOT-SWHSOLBR",[1]OUT_FinalEnergyCons!$A$4:$A$10000)))*1,[1]OUT_FinalEnergyCons!I$4:I$10000)</f>
        <v>1.2444785089685001E-2</v>
      </c>
      <c r="L1882" s="1" cm="1">
        <f t="array" ref="L1882">SUMPRODUCT(([1]OUT_FinalEnergyCons!$B$4:$B$10000="Var_cap")*1, (ISNUMBER(SEARCH("ITOT-SWHSOLBR",[1]OUT_FinalEnergyCons!$A$4:$A$10000)))*1,[1]OUT_FinalEnergyCons!J$4:J$10000)</f>
        <v>1.2444910604432501E-2</v>
      </c>
      <c r="M1882" s="1" cm="1">
        <f t="array" ref="M1882">SUMPRODUCT(([1]OUT_FinalEnergyCons!$B$4:$B$10000="Var_cap")*1, (ISNUMBER(SEARCH("ITOT-SWHSOLBR",[1]OUT_FinalEnergyCons!$A$4:$A$10000)))*1,[1]OUT_FinalEnergyCons!K$4:K$10000)</f>
        <v>1.24438647658188E-2</v>
      </c>
      <c r="N1882" s="1" cm="1">
        <f t="array" ref="N1882">SUMPRODUCT(([1]OUT_FinalEnergyCons!$B$4:$B$10000="Var_cap")*1, (ISNUMBER(SEARCH("ITOT-SWHSOLBR",[1]OUT_FinalEnergyCons!$A$4:$A$10000)))*1,[1]OUT_FinalEnergyCons!L$4:L$10000)</f>
        <v>1.2443333190514499E-2</v>
      </c>
      <c r="O1882" s="1" cm="1">
        <f t="array" ref="O1882">SUMPRODUCT(([1]OUT_FinalEnergyCons!$B$4:$B$10000="Var_cap")*1, (ISNUMBER(SEARCH("ITOT-SWHSOLBR",[1]OUT_FinalEnergyCons!$A$4:$A$10000)))*1,[1]OUT_FinalEnergyCons!M$4:M$10000)</f>
        <v>1.24437535202125E-2</v>
      </c>
      <c r="P1882" s="1" cm="1">
        <f t="array" ref="P1882">SUMPRODUCT(([1]OUT_FinalEnergyCons!$B$4:$B$10000="Var_cap")*1, (ISNUMBER(SEARCH("ITOT-SWHSOLBR",[1]OUT_FinalEnergyCons!$A$4:$A$10000)))*1,[1]OUT_FinalEnergyCons!N$4:N$10000)</f>
        <v>1.24427698015588E-2</v>
      </c>
      <c r="Q1882" s="1" cm="1">
        <f t="array" ref="Q1882">SUMPRODUCT(([1]OUT_FinalEnergyCons!$B$4:$B$10000="Var_cap")*1, (ISNUMBER(SEARCH("ITOT-SWHSOLBR",[1]OUT_FinalEnergyCons!$A$4:$A$10000)))*1,[1]OUT_FinalEnergyCons!O$4:O$10000)</f>
        <v>1.24500444584671E-2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1.6519879032295499E-3</v>
      </c>
      <c r="J1883" s="1">
        <f t="shared" si="2122"/>
        <v>0.84986390160113079</v>
      </c>
      <c r="K1883" s="1">
        <f t="shared" si="2122"/>
        <v>0.73908726626302101</v>
      </c>
      <c r="L1883" s="1">
        <f t="shared" si="2122"/>
        <v>0.73900590461436799</v>
      </c>
      <c r="M1883" s="1">
        <f t="shared" si="2122"/>
        <v>1.0809728303937731</v>
      </c>
      <c r="N1883" s="1">
        <f t="shared" si="2122"/>
        <v>1.1795839490971176</v>
      </c>
      <c r="O1883" s="1">
        <f t="shared" si="2122"/>
        <v>1.2062282060696683</v>
      </c>
      <c r="P1883" s="1">
        <f>P1884</f>
        <v>1.2041633486434329</v>
      </c>
      <c r="Q1883" s="1">
        <f>Q1884</f>
        <v>1.2054090677727216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1.6519879032295499E-3</v>
      </c>
      <c r="J1884" s="1" cm="1">
        <f t="array" ref="J1884">SUMPRODUCT(([1]OUT_FinalEnergyCons!$B$4:$B$10000="Var_cap")*1, (ISNUMBER(SEARCH("ITOT-SWHH2BR",[1]OUT_FinalEnergyCons!$A$4:$A$10000)))*1,[1]OUT_FinalEnergyCons!H$4:H$10000)</f>
        <v>0.84986390160113079</v>
      </c>
      <c r="K1884" s="1" cm="1">
        <f t="array" ref="K1884">SUMPRODUCT(([1]OUT_FinalEnergyCons!$B$4:$B$10000="Var_cap")*1, (ISNUMBER(SEARCH("ITOT-SWHH2BR",[1]OUT_FinalEnergyCons!$A$4:$A$10000)))*1,[1]OUT_FinalEnergyCons!I$4:I$10000)</f>
        <v>0.73908726626302101</v>
      </c>
      <c r="L1884" s="1" cm="1">
        <f t="array" ref="L1884">SUMPRODUCT(([1]OUT_FinalEnergyCons!$B$4:$B$10000="Var_cap")*1, (ISNUMBER(SEARCH("ITOT-SWHH2BR",[1]OUT_FinalEnergyCons!$A$4:$A$10000)))*1,[1]OUT_FinalEnergyCons!J$4:J$10000)</f>
        <v>0.73900590461436799</v>
      </c>
      <c r="M1884" s="1" cm="1">
        <f t="array" ref="M1884">SUMPRODUCT(([1]OUT_FinalEnergyCons!$B$4:$B$10000="Var_cap")*1, (ISNUMBER(SEARCH("ITOT-SWHH2BR",[1]OUT_FinalEnergyCons!$A$4:$A$10000)))*1,[1]OUT_FinalEnergyCons!K$4:K$10000)</f>
        <v>1.0809728303937731</v>
      </c>
      <c r="N1884" s="1" cm="1">
        <f t="array" ref="N1884">SUMPRODUCT(([1]OUT_FinalEnergyCons!$B$4:$B$10000="Var_cap")*1, (ISNUMBER(SEARCH("ITOT-SWHH2BR",[1]OUT_FinalEnergyCons!$A$4:$A$10000)))*1,[1]OUT_FinalEnergyCons!L$4:L$10000)</f>
        <v>1.1795839490971176</v>
      </c>
      <c r="O1884" s="1" cm="1">
        <f t="array" ref="O1884">SUMPRODUCT(([1]OUT_FinalEnergyCons!$B$4:$B$10000="Var_cap")*1, (ISNUMBER(SEARCH("ITOT-SWHH2BR",[1]OUT_FinalEnergyCons!$A$4:$A$10000)))*1,[1]OUT_FinalEnergyCons!M$4:M$10000)</f>
        <v>1.2062282060696683</v>
      </c>
      <c r="P1884" s="1" cm="1">
        <f t="array" ref="P1884">SUMPRODUCT(([1]OUT_FinalEnergyCons!$B$4:$B$10000="Var_cap")*1, (ISNUMBER(SEARCH("ITOT-SWHH2BR",[1]OUT_FinalEnergyCons!$A$4:$A$10000)))*1,[1]OUT_FinalEnergyCons!N$4:N$10000)</f>
        <v>1.2041633486434329</v>
      </c>
      <c r="Q1884" s="1" cm="1">
        <f t="array" ref="Q1884">SUMPRODUCT(([1]OUT_FinalEnergyCons!$B$4:$B$10000="Var_cap")*1, (ISNUMBER(SEARCH("ITOT-SWHH2BR",[1]OUT_FinalEnergyCons!$A$4:$A$10000)))*1,[1]OUT_FinalEnergyCons!O$4:O$10000)</f>
        <v>1.2054090677727216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6.1442151317411033</v>
      </c>
      <c r="G1885" s="17">
        <f t="shared" ref="G1885:K1885" si="2123">SUM(G1886,G1889,G1891,G1895,G1897,G1899,G1901)</f>
        <v>6.0220135128064598</v>
      </c>
      <c r="H1885" s="17">
        <f t="shared" si="2123"/>
        <v>6.149243542677441</v>
      </c>
      <c r="I1885" s="17">
        <f t="shared" si="2123"/>
        <v>6.0860847567355041</v>
      </c>
      <c r="J1885" s="17">
        <f t="shared" si="2123"/>
        <v>4.5493656612152353</v>
      </c>
      <c r="K1885" s="17">
        <f t="shared" si="2123"/>
        <v>4.646523993137003</v>
      </c>
      <c r="L1885" s="17">
        <f t="shared" ref="L1885:O1885" si="2124">SUM(L1886,L1889,L1891,L1895,L1897,L1899,L1901)</f>
        <v>4.4937900872615888</v>
      </c>
      <c r="M1885" s="17">
        <f t="shared" si="2124"/>
        <v>3.7779465155604695</v>
      </c>
      <c r="N1885" s="17">
        <f t="shared" si="2124"/>
        <v>3.6161882427118024</v>
      </c>
      <c r="O1885" s="17">
        <f t="shared" si="2124"/>
        <v>3.5294199401329611</v>
      </c>
      <c r="P1885" s="17">
        <f>SUM(P1886,P1889,P1891,P1895,P1897,P1899,P1901)</f>
        <v>3.4281882772912535</v>
      </c>
      <c r="Q1885" s="17">
        <f>SUM(Q1886,Q1889,Q1891,Q1895,Q1897,Q1899,Q1901)</f>
        <v>3.6574661247209379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0.61560669373296317</v>
      </c>
      <c r="G1886" s="1">
        <f t="shared" ref="G1886:K1886" si="2125">SUM(G1887:G1888)</f>
        <v>0.47873006616439373</v>
      </c>
      <c r="H1886" s="1">
        <f t="shared" si="2125"/>
        <v>0.60731173591503584</v>
      </c>
      <c r="I1886" s="1">
        <f t="shared" si="2125"/>
        <v>0.60733794183373879</v>
      </c>
      <c r="J1886" s="1">
        <f t="shared" si="2125"/>
        <v>0.59014305327901395</v>
      </c>
      <c r="K1886" s="1">
        <f t="shared" si="2125"/>
        <v>0.55985635844540416</v>
      </c>
      <c r="L1886" s="1">
        <f t="shared" ref="L1886:O1886" si="2126">SUM(L1887:L1888)</f>
        <v>0.52665242172489102</v>
      </c>
      <c r="M1886" s="1">
        <f t="shared" si="2126"/>
        <v>1.0071256054964692</v>
      </c>
      <c r="N1886" s="1">
        <f t="shared" si="2126"/>
        <v>0.97536506525351796</v>
      </c>
      <c r="O1886" s="1">
        <f t="shared" si="2126"/>
        <v>0.9567300597973899</v>
      </c>
      <c r="P1886" s="1">
        <f>SUM(P1887:P1888)</f>
        <v>0.88189245223052115</v>
      </c>
      <c r="Q1886" s="1">
        <f>SUM(Q1887:Q1888)</f>
        <v>0.92004782462537693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0.18498930732689117</v>
      </c>
      <c r="G1887" s="1" cm="1">
        <f t="array" ref="G1887">SUMPRODUCT(([1]OUT_FinalEnergyCons!$B$4:$B$10000="Var_cap")*1, (ISNUMBER(SEARCH("SCOM-SHELCBR",[1]OUT_FinalEnergyCons!$A$4:$A$10000)))*1,[1]OUT_FinalEnergyCons!E$4:E$10000)</f>
        <v>4.8113757316462363E-2</v>
      </c>
      <c r="H1887" s="1" cm="1">
        <f t="array" ref="H1887">SUMPRODUCT(([1]OUT_FinalEnergyCons!$B$4:$B$10000="Var_cap")*1, (ISNUMBER(SEARCH("SCOM-SHELCBR",[1]OUT_FinalEnergyCons!$A$4:$A$10000)))*1,[1]OUT_FinalEnergyCons!F$4:F$10000)</f>
        <v>0.17669651949565202</v>
      </c>
      <c r="I1887" s="1" cm="1">
        <f t="array" ref="I1887">SUMPRODUCT(([1]OUT_FinalEnergyCons!$B$4:$B$10000="Var_cap")*1, (ISNUMBER(SEARCH("SCOM-SHELCBR",[1]OUT_FinalEnergyCons!$A$4:$A$10000)))*1,[1]OUT_FinalEnergyCons!G$4:G$10000)</f>
        <v>0.176722271787455</v>
      </c>
      <c r="J1887" s="1" cm="1">
        <f t="array" ref="J1887">SUMPRODUCT(([1]OUT_FinalEnergyCons!$B$4:$B$10000="Var_cap")*1, (ISNUMBER(SEARCH("SCOM-SHELCBR",[1]OUT_FinalEnergyCons!$A$4:$A$10000)))*1,[1]OUT_FinalEnergyCons!H$4:H$10000)</f>
        <v>0.1827670843559249</v>
      </c>
      <c r="K1887" s="1" cm="1">
        <f t="array" ref="K1887">SUMPRODUCT(([1]OUT_FinalEnergyCons!$B$4:$B$10000="Var_cap")*1, (ISNUMBER(SEARCH("SCOM-SHELCBR",[1]OUT_FinalEnergyCons!$A$4:$A$10000)))*1,[1]OUT_FinalEnergyCons!I$4:I$10000)</f>
        <v>0.15248591159767652</v>
      </c>
      <c r="L1887" s="1" cm="1">
        <f t="array" ref="L1887">SUMPRODUCT(([1]OUT_FinalEnergyCons!$B$4:$B$10000="Var_cap")*1, (ISNUMBER(SEARCH("SCOM-SHELCBR",[1]OUT_FinalEnergyCons!$A$4:$A$10000)))*1,[1]OUT_FinalEnergyCons!J$4:J$10000)</f>
        <v>0.11922856262326788</v>
      </c>
      <c r="M1887" s="1" cm="1">
        <f t="array" ref="M1887">SUMPRODUCT(([1]OUT_FinalEnergyCons!$B$4:$B$10000="Var_cap")*1, (ISNUMBER(SEARCH("SCOM-SHELCBR",[1]OUT_FinalEnergyCons!$A$4:$A$10000)))*1,[1]OUT_FinalEnergyCons!K$4:K$10000)</f>
        <v>0.19224394348000404</v>
      </c>
      <c r="N1887" s="1" cm="1">
        <f t="array" ref="N1887">SUMPRODUCT(([1]OUT_FinalEnergyCons!$B$4:$B$10000="Var_cap")*1, (ISNUMBER(SEARCH("SCOM-SHELCBR",[1]OUT_FinalEnergyCons!$A$4:$A$10000)))*1,[1]OUT_FinalEnergyCons!L$4:L$10000)</f>
        <v>0.1634870240200697</v>
      </c>
      <c r="O1887" s="1" cm="1">
        <f t="array" ref="O1887">SUMPRODUCT(([1]OUT_FinalEnergyCons!$B$4:$B$10000="Var_cap")*1, (ISNUMBER(SEARCH("SCOM-SHELCBR",[1]OUT_FinalEnergyCons!$A$4:$A$10000)))*1,[1]OUT_FinalEnergyCons!M$4:M$10000)</f>
        <v>0.15062766849295303</v>
      </c>
      <c r="P1887" s="1" cm="1">
        <f t="array" ref="P1887">SUMPRODUCT(([1]OUT_FinalEnergyCons!$B$4:$B$10000="Var_cap")*1, (ISNUMBER(SEARCH("SCOM-SHELCBR",[1]OUT_FinalEnergyCons!$A$4:$A$10000)))*1,[1]OUT_FinalEnergyCons!N$4:N$10000)</f>
        <v>7.5745452652056178E-2</v>
      </c>
      <c r="Q1887" s="1" cm="1">
        <f t="array" ref="Q1887">SUMPRODUCT(([1]OUT_FinalEnergyCons!$B$4:$B$10000="Var_cap")*1, (ISNUMBER(SEARCH("SCOM-SHELCBR",[1]OUT_FinalEnergyCons!$A$4:$A$10000)))*1,[1]OUT_FinalEnergyCons!O$4:O$10000)</f>
        <v>7.0191382899351784E-2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0.430617386406072</v>
      </c>
      <c r="G1888" s="1" cm="1">
        <f t="array" ref="G1888">SUMPRODUCT(([1]OUT_FinalEnergyCons!$B$4:$B$10000="Var_cap")*1, (ISNUMBER(SEARCH("SCOM-SHELCHP",[1]OUT_FinalEnergyCons!$A$4:$A$10000)))*1,[1]OUT_FinalEnergyCons!E$4:E$10000)</f>
        <v>0.43061630884793134</v>
      </c>
      <c r="H1888" s="1" cm="1">
        <f t="array" ref="H1888">SUMPRODUCT(([1]OUT_FinalEnergyCons!$B$4:$B$10000="Var_cap")*1, (ISNUMBER(SEARCH("SCOM-SHELCHP",[1]OUT_FinalEnergyCons!$A$4:$A$10000)))*1,[1]OUT_FinalEnergyCons!F$4:F$10000)</f>
        <v>0.43061521641938383</v>
      </c>
      <c r="I1888" s="1" cm="1">
        <f t="array" ref="I1888">SUMPRODUCT(([1]OUT_FinalEnergyCons!$B$4:$B$10000="Var_cap")*1, (ISNUMBER(SEARCH("SCOM-SHELCHP",[1]OUT_FinalEnergyCons!$A$4:$A$10000)))*1,[1]OUT_FinalEnergyCons!G$4:G$10000)</f>
        <v>0.43061567004628376</v>
      </c>
      <c r="J1888" s="1" cm="1">
        <f t="array" ref="J1888">SUMPRODUCT(([1]OUT_FinalEnergyCons!$B$4:$B$10000="Var_cap")*1, (ISNUMBER(SEARCH("SCOM-SHELCHP",[1]OUT_FinalEnergyCons!$A$4:$A$10000)))*1,[1]OUT_FinalEnergyCons!H$4:H$10000)</f>
        <v>0.40737596892308908</v>
      </c>
      <c r="K1888" s="1" cm="1">
        <f t="array" ref="K1888">SUMPRODUCT(([1]OUT_FinalEnergyCons!$B$4:$B$10000="Var_cap")*1, (ISNUMBER(SEARCH("SCOM-SHELCHP",[1]OUT_FinalEnergyCons!$A$4:$A$10000)))*1,[1]OUT_FinalEnergyCons!I$4:I$10000)</f>
        <v>0.40737044684772766</v>
      </c>
      <c r="L1888" s="1" cm="1">
        <f t="array" ref="L1888">SUMPRODUCT(([1]OUT_FinalEnergyCons!$B$4:$B$10000="Var_cap")*1, (ISNUMBER(SEARCH("SCOM-SHELCHP",[1]OUT_FinalEnergyCons!$A$4:$A$10000)))*1,[1]OUT_FinalEnergyCons!J$4:J$10000)</f>
        <v>0.40742385910162315</v>
      </c>
      <c r="M1888" s="1" cm="1">
        <f t="array" ref="M1888">SUMPRODUCT(([1]OUT_FinalEnergyCons!$B$4:$B$10000="Var_cap")*1, (ISNUMBER(SEARCH("SCOM-SHELCHP",[1]OUT_FinalEnergyCons!$A$4:$A$10000)))*1,[1]OUT_FinalEnergyCons!K$4:K$10000)</f>
        <v>0.81488166201646528</v>
      </c>
      <c r="N1888" s="1" cm="1">
        <f t="array" ref="N1888">SUMPRODUCT(([1]OUT_FinalEnergyCons!$B$4:$B$10000="Var_cap")*1, (ISNUMBER(SEARCH("SCOM-SHELCHP",[1]OUT_FinalEnergyCons!$A$4:$A$10000)))*1,[1]OUT_FinalEnergyCons!L$4:L$10000)</f>
        <v>0.8118780412334482</v>
      </c>
      <c r="O1888" s="1" cm="1">
        <f t="array" ref="O1888">SUMPRODUCT(([1]OUT_FinalEnergyCons!$B$4:$B$10000="Var_cap")*1, (ISNUMBER(SEARCH("SCOM-SHELCHP",[1]OUT_FinalEnergyCons!$A$4:$A$10000)))*1,[1]OUT_FinalEnergyCons!M$4:M$10000)</f>
        <v>0.80610239130443684</v>
      </c>
      <c r="P1888" s="1" cm="1">
        <f t="array" ref="P1888">SUMPRODUCT(([1]OUT_FinalEnergyCons!$B$4:$B$10000="Var_cap")*1, (ISNUMBER(SEARCH("SCOM-SHELCHP",[1]OUT_FinalEnergyCons!$A$4:$A$10000)))*1,[1]OUT_FinalEnergyCons!N$4:N$10000)</f>
        <v>0.80614699957846492</v>
      </c>
      <c r="Q1888" s="1" cm="1">
        <f t="array" ref="Q1888">SUMPRODUCT(([1]OUT_FinalEnergyCons!$B$4:$B$10000="Var_cap")*1, (ISNUMBER(SEARCH("SCOM-SHELCHP",[1]OUT_FinalEnergyCons!$A$4:$A$10000)))*1,[1]OUT_FinalEnergyCons!O$4:O$10000)</f>
        <v>0.84985644172602515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1.9285742455654549</v>
      </c>
      <c r="G1889" s="1">
        <f t="shared" ref="G1889:O1889" si="2129">G1890</f>
        <v>1.9285647394913403</v>
      </c>
      <c r="H1889" s="1">
        <f t="shared" si="2129"/>
        <v>1.9285601571134803</v>
      </c>
      <c r="I1889" s="1">
        <f t="shared" si="2129"/>
        <v>1.9285497111419663</v>
      </c>
      <c r="J1889" s="1">
        <f t="shared" si="2129"/>
        <v>0.95820463368927</v>
      </c>
      <c r="K1889" s="1">
        <f t="shared" si="2129"/>
        <v>0.69630326499423756</v>
      </c>
      <c r="L1889" s="1">
        <f t="shared" si="2129"/>
        <v>0.40567625830910797</v>
      </c>
      <c r="M1889" s="1">
        <f t="shared" si="2129"/>
        <v>0.24652147103495556</v>
      </c>
      <c r="N1889" s="1">
        <f t="shared" si="2129"/>
        <v>7.6358819327084534E-2</v>
      </c>
      <c r="O1889" s="1">
        <f t="shared" si="2129"/>
        <v>7.6340143971525026E-2</v>
      </c>
      <c r="P1889" s="1">
        <f>P1890</f>
        <v>7.6339212591153727E-2</v>
      </c>
      <c r="Q1889" s="1">
        <f>Q1890</f>
        <v>7.6338309461126103E-2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1.9285742455654549</v>
      </c>
      <c r="G1890" s="1" cm="1">
        <f t="array" ref="G1890">SUMPRODUCT(([1]OUT_FinalEnergyCons!$B$4:$B$10000="Var_cap")*1,(ISNUMBER(SEARCH("SCOM-SHLFOBR",[1]OUT_FinalEnergyCons!$A$4:$A$10000)))*1,[1]OUT_FinalEnergyCons!E$4:E$10000)</f>
        <v>1.9285647394913403</v>
      </c>
      <c r="H1890" s="1" cm="1">
        <f t="array" ref="H1890">SUMPRODUCT(([1]OUT_FinalEnergyCons!$B$4:$B$10000="Var_cap")*1,(ISNUMBER(SEARCH("SCOM-SHLFOBR",[1]OUT_FinalEnergyCons!$A$4:$A$10000)))*1,[1]OUT_FinalEnergyCons!F$4:F$10000)</f>
        <v>1.9285601571134803</v>
      </c>
      <c r="I1890" s="1" cm="1">
        <f t="array" ref="I1890">SUMPRODUCT(([1]OUT_FinalEnergyCons!$B$4:$B$10000="Var_cap")*1,(ISNUMBER(SEARCH("SCOM-SHLFOBR",[1]OUT_FinalEnergyCons!$A$4:$A$10000)))*1,[1]OUT_FinalEnergyCons!G$4:G$10000)</f>
        <v>1.9285497111419663</v>
      </c>
      <c r="J1890" s="1" cm="1">
        <f t="array" ref="J1890">SUMPRODUCT(([1]OUT_FinalEnergyCons!$B$4:$B$10000="Var_cap")*1,(ISNUMBER(SEARCH("SCOM-SHLFOBR",[1]OUT_FinalEnergyCons!$A$4:$A$10000)))*1,[1]OUT_FinalEnergyCons!H$4:H$10000)</f>
        <v>0.95820463368927</v>
      </c>
      <c r="K1890" s="1" cm="1">
        <f t="array" ref="K1890">SUMPRODUCT(([1]OUT_FinalEnergyCons!$B$4:$B$10000="Var_cap")*1,(ISNUMBER(SEARCH("SCOM-SHLFOBR",[1]OUT_FinalEnergyCons!$A$4:$A$10000)))*1,[1]OUT_FinalEnergyCons!I$4:I$10000)</f>
        <v>0.69630326499423756</v>
      </c>
      <c r="L1890" s="1" cm="1">
        <f t="array" ref="L1890">SUMPRODUCT(([1]OUT_FinalEnergyCons!$B$4:$B$10000="Var_cap")*1,(ISNUMBER(SEARCH("SCOM-SHLFOBR",[1]OUT_FinalEnergyCons!$A$4:$A$10000)))*1,[1]OUT_FinalEnergyCons!J$4:J$10000)</f>
        <v>0.40567625830910797</v>
      </c>
      <c r="M1890" s="1" cm="1">
        <f t="array" ref="M1890">SUMPRODUCT(([1]OUT_FinalEnergyCons!$B$4:$B$10000="Var_cap")*1,(ISNUMBER(SEARCH("SCOM-SHLFOBR",[1]OUT_FinalEnergyCons!$A$4:$A$10000)))*1,[1]OUT_FinalEnergyCons!K$4:K$10000)</f>
        <v>0.24652147103495556</v>
      </c>
      <c r="N1890" s="1" cm="1">
        <f t="array" ref="N1890">SUMPRODUCT(([1]OUT_FinalEnergyCons!$B$4:$B$10000="Var_cap")*1,(ISNUMBER(SEARCH("SCOM-SHLFOBR",[1]OUT_FinalEnergyCons!$A$4:$A$10000)))*1,[1]OUT_FinalEnergyCons!L$4:L$10000)</f>
        <v>7.6358819327084534E-2</v>
      </c>
      <c r="O1890" s="1" cm="1">
        <f t="array" ref="O1890">SUMPRODUCT(([1]OUT_FinalEnergyCons!$B$4:$B$10000="Var_cap")*1,(ISNUMBER(SEARCH("SCOM-SHLFOBR",[1]OUT_FinalEnergyCons!$A$4:$A$10000)))*1,[1]OUT_FinalEnergyCons!M$4:M$10000)</f>
        <v>7.6340143971525026E-2</v>
      </c>
      <c r="P1890" s="1" cm="1">
        <f t="array" ref="P1890">SUMPRODUCT(([1]OUT_FinalEnergyCons!$B$4:$B$10000="Var_cap")*1,(ISNUMBER(SEARCH("SCOM-SHLFOBR",[1]OUT_FinalEnergyCons!$A$4:$A$10000)))*1,[1]OUT_FinalEnergyCons!N$4:N$10000)</f>
        <v>7.6339212591153727E-2</v>
      </c>
      <c r="Q1890" s="1" cm="1">
        <f t="array" ref="Q1890">SUMPRODUCT(([1]OUT_FinalEnergyCons!$B$4:$B$10000="Var_cap")*1,(ISNUMBER(SEARCH("SCOM-SHLFOBR",[1]OUT_FinalEnergyCons!$A$4:$A$10000)))*1,[1]OUT_FinalEnergyCons!O$4:O$10000)</f>
        <v>7.6338309461126103E-2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2.8800239389410334</v>
      </c>
      <c r="G1891" s="1">
        <f t="shared" ref="G1891:K1891" si="2133">SUM(G1892:G1894)</f>
        <v>2.7990307613305614</v>
      </c>
      <c r="H1891" s="1">
        <f t="shared" si="2133"/>
        <v>2.7989487772739339</v>
      </c>
      <c r="I1891" s="1">
        <f t="shared" si="2133"/>
        <v>2.7988648442073938</v>
      </c>
      <c r="J1891" s="1">
        <f t="shared" si="2133"/>
        <v>2.1039209814581099</v>
      </c>
      <c r="K1891" s="1">
        <f t="shared" si="2133"/>
        <v>2.2847725989966103</v>
      </c>
      <c r="L1891" s="1">
        <f t="shared" ref="L1891:O1891" si="2134">SUM(L1892:L1894)</f>
        <v>2.4005134792397316</v>
      </c>
      <c r="M1891" s="1">
        <f t="shared" si="2134"/>
        <v>1.6495819179668176</v>
      </c>
      <c r="N1891" s="1">
        <f t="shared" si="2134"/>
        <v>1.6912998053568518</v>
      </c>
      <c r="O1891" s="1">
        <f t="shared" si="2134"/>
        <v>1.7076394630713359</v>
      </c>
      <c r="P1891" s="1">
        <f>SUM(P1892:P1894)</f>
        <v>1.713387734566501</v>
      </c>
      <c r="Q1891" s="1">
        <f>SUM(Q1892:Q1894)</f>
        <v>1.6794307228724719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2.7746816195936406</v>
      </c>
      <c r="G1892" s="1" cm="1">
        <f t="array" ref="G1892">SUMPRODUCT(([1]OUT_FinalEnergyCons!$B$4:$B$10000="Var_cap")*1, (ISNUMBER(SEARCH("SCOM-SHNGABR",[1]OUT_FinalEnergyCons!$A$4:$A$10000)))*1,[1]OUT_FinalEnergyCons!E$4:E$10000)</f>
        <v>2.6936554313808796</v>
      </c>
      <c r="H1892" s="1" cm="1">
        <f t="array" ref="H1892">SUMPRODUCT(([1]OUT_FinalEnergyCons!$B$4:$B$10000="Var_cap")*1, (ISNUMBER(SEARCH("SCOM-SHNGABR",[1]OUT_FinalEnergyCons!$A$4:$A$10000)))*1,[1]OUT_FinalEnergyCons!F$4:F$10000)</f>
        <v>2.6934705470010547</v>
      </c>
      <c r="I1892" s="1" cm="1">
        <f t="array" ref="I1892">SUMPRODUCT(([1]OUT_FinalEnergyCons!$B$4:$B$10000="Var_cap")*1, (ISNUMBER(SEARCH("SCOM-SHNGABR",[1]OUT_FinalEnergyCons!$A$4:$A$10000)))*1,[1]OUT_FinalEnergyCons!G$4:G$10000)</f>
        <v>2.693386000085944</v>
      </c>
      <c r="J1892" s="1" cm="1">
        <f t="array" ref="J1892">SUMPRODUCT(([1]OUT_FinalEnergyCons!$B$4:$B$10000="Var_cap")*1, (ISNUMBER(SEARCH("SCOM-SHNGABR",[1]OUT_FinalEnergyCons!$A$4:$A$10000)))*1,[1]OUT_FinalEnergyCons!H$4:H$10000)</f>
        <v>1.9583735833853211</v>
      </c>
      <c r="K1892" s="1" cm="1">
        <f t="array" ref="K1892">SUMPRODUCT(([1]OUT_FinalEnergyCons!$B$4:$B$10000="Var_cap")*1, (ISNUMBER(SEARCH("SCOM-SHNGABR",[1]OUT_FinalEnergyCons!$A$4:$A$10000)))*1,[1]OUT_FinalEnergyCons!I$4:I$10000)</f>
        <v>1.915222953228068</v>
      </c>
      <c r="L1892" s="1" cm="1">
        <f t="array" ref="L1892">SUMPRODUCT(([1]OUT_FinalEnergyCons!$B$4:$B$10000="Var_cap")*1, (ISNUMBER(SEARCH("SCOM-SHNGABR",[1]OUT_FinalEnergyCons!$A$4:$A$10000)))*1,[1]OUT_FinalEnergyCons!J$4:J$10000)</f>
        <v>1.9152591296632226</v>
      </c>
      <c r="M1892" s="1" cm="1">
        <f t="array" ref="M1892">SUMPRODUCT(([1]OUT_FinalEnergyCons!$B$4:$B$10000="Var_cap")*1, (ISNUMBER(SEARCH("SCOM-SHNGABR",[1]OUT_FinalEnergyCons!$A$4:$A$10000)))*1,[1]OUT_FinalEnergyCons!K$4:K$10000)</f>
        <v>0.65537323236810408</v>
      </c>
      <c r="N1892" s="1" cm="1">
        <f t="array" ref="N1892">SUMPRODUCT(([1]OUT_FinalEnergyCons!$B$4:$B$10000="Var_cap")*1, (ISNUMBER(SEARCH("SCOM-SHNGABR",[1]OUT_FinalEnergyCons!$A$4:$A$10000)))*1,[1]OUT_FinalEnergyCons!L$4:L$10000)</f>
        <v>0.65966322144308309</v>
      </c>
      <c r="O1892" s="1" cm="1">
        <f t="array" ref="O1892">SUMPRODUCT(([1]OUT_FinalEnergyCons!$B$4:$B$10000="Var_cap")*1, (ISNUMBER(SEARCH("SCOM-SHNGABR",[1]OUT_FinalEnergyCons!$A$4:$A$10000)))*1,[1]OUT_FinalEnergyCons!M$4:M$10000)</f>
        <v>0.339023780449764</v>
      </c>
      <c r="P1892" s="1" cm="1">
        <f t="array" ref="P1892">SUMPRODUCT(([1]OUT_FinalEnergyCons!$B$4:$B$10000="Var_cap")*1, (ISNUMBER(SEARCH("SCOM-SHNGABR",[1]OUT_FinalEnergyCons!$A$4:$A$10000)))*1,[1]OUT_FinalEnergyCons!N$4:N$10000)</f>
        <v>0.17157611893282598</v>
      </c>
      <c r="Q1892" s="1" cm="1">
        <f t="array" ref="Q1892">SUMPRODUCT(([1]OUT_FinalEnergyCons!$B$4:$B$10000="Var_cap")*1, (ISNUMBER(SEARCH("SCOM-SHNGABR",[1]OUT_FinalEnergyCons!$A$4:$A$10000)))*1,[1]OUT_FinalEnergyCons!O$4:O$10000)</f>
        <v>7.3391639214952009E-2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3.5617083928194298E-7</v>
      </c>
      <c r="G1893" s="1" cm="1">
        <f t="array" ref="G1893">SUMPRODUCT(([1]OUT_FinalEnergyCons!$B$4:$B$10000="Var_cap")*1, (ISNUMBER(SEARCH("SCOM-SHngahp",[1]OUT_FinalEnergyCons!$A$4:$A$10000)))*1,[1]OUT_FinalEnergyCons!E$4:E$10000)</f>
        <v>2.9171958330608018E-5</v>
      </c>
      <c r="H1893" s="1" cm="1">
        <f t="array" ref="H1893">SUMPRODUCT(([1]OUT_FinalEnergyCons!$B$4:$B$10000="Var_cap")*1, (ISNUMBER(SEARCH("SCOM-SHngahp",[1]OUT_FinalEnergyCons!$A$4:$A$10000)))*1,[1]OUT_FinalEnergyCons!F$4:F$10000)</f>
        <v>1.3108391759045812E-4</v>
      </c>
      <c r="I1893" s="1" cm="1">
        <f t="array" ref="I1893">SUMPRODUCT(([1]OUT_FinalEnergyCons!$B$4:$B$10000="Var_cap")*1, (ISNUMBER(SEARCH("SCOM-SHngahp",[1]OUT_FinalEnergyCons!$A$4:$A$10000)))*1,[1]OUT_FinalEnergyCons!G$4:G$10000)</f>
        <v>1.3385196034548883E-4</v>
      </c>
      <c r="J1893" s="1" cm="1">
        <f t="array" ref="J1893">SUMPRODUCT(([1]OUT_FinalEnergyCons!$B$4:$B$10000="Var_cap")*1, (ISNUMBER(SEARCH("SCOM-SHngahp",[1]OUT_FinalEnergyCons!$A$4:$A$10000)))*1,[1]OUT_FinalEnergyCons!H$4:H$10000)</f>
        <v>3.1331367895466943E-2</v>
      </c>
      <c r="K1893" s="1" cm="1">
        <f t="array" ref="K1893">SUMPRODUCT(([1]OUT_FinalEnergyCons!$B$4:$B$10000="Var_cap")*1, (ISNUMBER(SEARCH("SCOM-SHngahp",[1]OUT_FinalEnergyCons!$A$4:$A$10000)))*1,[1]OUT_FinalEnergyCons!I$4:I$10000)</f>
        <v>6.4958316590814302E-2</v>
      </c>
      <c r="L1893" s="1" cm="1">
        <f t="array" ref="L1893">SUMPRODUCT(([1]OUT_FinalEnergyCons!$B$4:$B$10000="Var_cap")*1, (ISNUMBER(SEARCH("SCOM-SHngahp",[1]OUT_FinalEnergyCons!$A$4:$A$10000)))*1,[1]OUT_FinalEnergyCons!J$4:J$10000)</f>
        <v>0.10074978574205898</v>
      </c>
      <c r="M1893" s="1" cm="1">
        <f t="array" ref="M1893">SUMPRODUCT(([1]OUT_FinalEnergyCons!$B$4:$B$10000="Var_cap")*1, (ISNUMBER(SEARCH("SCOM-SHngahp",[1]OUT_FinalEnergyCons!$A$4:$A$10000)))*1,[1]OUT_FinalEnergyCons!K$4:K$10000)</f>
        <v>6.9545736710644748E-2</v>
      </c>
      <c r="N1893" s="1" cm="1">
        <f t="array" ref="N1893">SUMPRODUCT(([1]OUT_FinalEnergyCons!$B$4:$B$10000="Var_cap")*1, (ISNUMBER(SEARCH("SCOM-SHngahp",[1]OUT_FinalEnergyCons!$A$4:$A$10000)))*1,[1]OUT_FinalEnergyCons!L$4:L$10000)</f>
        <v>0.13719848497898965</v>
      </c>
      <c r="O1893" s="1" cm="1">
        <f t="array" ref="O1893">SUMPRODUCT(([1]OUT_FinalEnergyCons!$B$4:$B$10000="Var_cap")*1, (ISNUMBER(SEARCH("SCOM-SHngahp",[1]OUT_FinalEnergyCons!$A$4:$A$10000)))*1,[1]OUT_FinalEnergyCons!M$4:M$10000)</f>
        <v>0.2100638839265517</v>
      </c>
      <c r="P1893" s="1" cm="1">
        <f t="array" ref="P1893">SUMPRODUCT(([1]OUT_FinalEnergyCons!$B$4:$B$10000="Var_cap")*1, (ISNUMBER(SEARCH("SCOM-SHngahp",[1]OUT_FinalEnergyCons!$A$4:$A$10000)))*1,[1]OUT_FinalEnergyCons!N$4:N$10000)</f>
        <v>0.28862044583250152</v>
      </c>
      <c r="Q1893" s="1" cm="1">
        <f t="array" ref="Q1893">SUMPRODUCT(([1]OUT_FinalEnergyCons!$B$4:$B$10000="Var_cap")*1, (ISNUMBER(SEARCH("SCOM-SHngahp",[1]OUT_FinalEnergyCons!$A$4:$A$10000)))*1,[1]OUT_FinalEnergyCons!O$4:O$10000)</f>
        <v>0.33626885299385689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0.10534196317655328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0.1053461579913509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0.10534714635528893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0.1053449921611046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0.1142160301773217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0.30459132917772802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0.38450456383445014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0.92466294888806866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0.89443809893477899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1.15855179869502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1.2531911698011735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1.2697702306636629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0.47842672969602629</v>
      </c>
      <c r="G1895" s="1">
        <f t="shared" ref="G1895:O1895" si="2139">G1896</f>
        <v>0.5413871556194132</v>
      </c>
      <c r="H1895" s="1">
        <f t="shared" si="2139"/>
        <v>0.5401178226395712</v>
      </c>
      <c r="I1895" s="1">
        <f t="shared" si="2139"/>
        <v>0.47616124015787348</v>
      </c>
      <c r="J1895" s="1">
        <f t="shared" si="2139"/>
        <v>0.46942812915415633</v>
      </c>
      <c r="K1895" s="1">
        <f t="shared" si="2139"/>
        <v>0.36529162608143761</v>
      </c>
      <c r="L1895" s="1">
        <f t="shared" si="2139"/>
        <v>0.33595562439313942</v>
      </c>
      <c r="M1895" s="1">
        <f t="shared" si="2139"/>
        <v>3.5276255660815638E-2</v>
      </c>
      <c r="N1895" s="1">
        <f t="shared" si="2139"/>
        <v>3.4636108459477309E-2</v>
      </c>
      <c r="O1895" s="1">
        <f t="shared" si="2139"/>
        <v>2.9963703501362217E-2</v>
      </c>
      <c r="P1895" s="1">
        <f>P1896</f>
        <v>3.0662041968105225E-2</v>
      </c>
      <c r="Q1895" s="1">
        <f>Q1896</f>
        <v>0.17596666584043028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0.47842672969602629</v>
      </c>
      <c r="G1896" s="1" cm="1">
        <f t="array" ref="G1896">SUMPRODUCT(([1]OUT_FinalEnergyCons!$B$4:$B$10000="Var_cap")*1, (ISNUMBER(SEARCH("SCOM-SHWODBR",[1]OUT_FinalEnergyCons!$A$4:$A$10000)))*1,[1]OUT_FinalEnergyCons!E$4:E$10000)</f>
        <v>0.5413871556194132</v>
      </c>
      <c r="H1896" s="1" cm="1">
        <f t="array" ref="H1896">SUMPRODUCT(([1]OUT_FinalEnergyCons!$B$4:$B$10000="Var_cap")*1, (ISNUMBER(SEARCH("SCOM-SHWODBR",[1]OUT_FinalEnergyCons!$A$4:$A$10000)))*1,[1]OUT_FinalEnergyCons!F$4:F$10000)</f>
        <v>0.5401178226395712</v>
      </c>
      <c r="I1896" s="1" cm="1">
        <f t="array" ref="I1896">SUMPRODUCT(([1]OUT_FinalEnergyCons!$B$4:$B$10000="Var_cap")*1, (ISNUMBER(SEARCH("SCOM-SHWODBR",[1]OUT_FinalEnergyCons!$A$4:$A$10000)))*1,[1]OUT_FinalEnergyCons!G$4:G$10000)</f>
        <v>0.47616124015787348</v>
      </c>
      <c r="J1896" s="1" cm="1">
        <f t="array" ref="J1896">SUMPRODUCT(([1]OUT_FinalEnergyCons!$B$4:$B$10000="Var_cap")*1, (ISNUMBER(SEARCH("SCOM-SHWODBR",[1]OUT_FinalEnergyCons!$A$4:$A$10000)))*1,[1]OUT_FinalEnergyCons!H$4:H$10000)</f>
        <v>0.46942812915415633</v>
      </c>
      <c r="K1896" s="1" cm="1">
        <f t="array" ref="K1896">SUMPRODUCT(([1]OUT_FinalEnergyCons!$B$4:$B$10000="Var_cap")*1, (ISNUMBER(SEARCH("SCOM-SHWODBR",[1]OUT_FinalEnergyCons!$A$4:$A$10000)))*1,[1]OUT_FinalEnergyCons!I$4:I$10000)</f>
        <v>0.36529162608143761</v>
      </c>
      <c r="L1896" s="1" cm="1">
        <f t="array" ref="L1896">SUMPRODUCT(([1]OUT_FinalEnergyCons!$B$4:$B$10000="Var_cap")*1, (ISNUMBER(SEARCH("SCOM-SHWODBR",[1]OUT_FinalEnergyCons!$A$4:$A$10000)))*1,[1]OUT_FinalEnergyCons!J$4:J$10000)</f>
        <v>0.33595562439313942</v>
      </c>
      <c r="M1896" s="1" cm="1">
        <f t="array" ref="M1896">SUMPRODUCT(([1]OUT_FinalEnergyCons!$B$4:$B$10000="Var_cap")*1, (ISNUMBER(SEARCH("SCOM-SHWODBR",[1]OUT_FinalEnergyCons!$A$4:$A$10000)))*1,[1]OUT_FinalEnergyCons!K$4:K$10000)</f>
        <v>3.5276255660815638E-2</v>
      </c>
      <c r="N1896" s="1" cm="1">
        <f t="array" ref="N1896">SUMPRODUCT(([1]OUT_FinalEnergyCons!$B$4:$B$10000="Var_cap")*1, (ISNUMBER(SEARCH("SCOM-SHWODBR",[1]OUT_FinalEnergyCons!$A$4:$A$10000)))*1,[1]OUT_FinalEnergyCons!L$4:L$10000)</f>
        <v>3.4636108459477309E-2</v>
      </c>
      <c r="O1896" s="1" cm="1">
        <f t="array" ref="O1896">SUMPRODUCT(([1]OUT_FinalEnergyCons!$B$4:$B$10000="Var_cap")*1, (ISNUMBER(SEARCH("SCOM-SHWODBR",[1]OUT_FinalEnergyCons!$A$4:$A$10000)))*1,[1]OUT_FinalEnergyCons!M$4:M$10000)</f>
        <v>2.9963703501362217E-2</v>
      </c>
      <c r="P1896" s="1" cm="1">
        <f t="array" ref="P1896">SUMPRODUCT(([1]OUT_FinalEnergyCons!$B$4:$B$10000="Var_cap")*1, (ISNUMBER(SEARCH("SCOM-SHWODBR",[1]OUT_FinalEnergyCons!$A$4:$A$10000)))*1,[1]OUT_FinalEnergyCons!N$4:N$10000)</f>
        <v>3.0662041968105225E-2</v>
      </c>
      <c r="Q1896" s="1" cm="1">
        <f t="array" ref="Q1896">SUMPRODUCT(([1]OUT_FinalEnergyCons!$B$4:$B$10000="Var_cap")*1, (ISNUMBER(SEARCH("SCOM-SHWODBR",[1]OUT_FinalEnergyCons!$A$4:$A$10000)))*1,[1]OUT_FinalEnergyCons!O$4:O$10000)</f>
        <v>0.17596666584043028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0.15051237187777863</v>
      </c>
      <c r="G1897" s="1">
        <f t="shared" ref="G1897:O1897" si="2142">G1898</f>
        <v>0.17445865634275221</v>
      </c>
      <c r="H1897" s="1">
        <f t="shared" si="2142"/>
        <v>0.17445950420910095</v>
      </c>
      <c r="I1897" s="1">
        <f t="shared" si="2142"/>
        <v>0.17508806571349658</v>
      </c>
      <c r="J1897" s="1">
        <f t="shared" si="2142"/>
        <v>0.18765196799662565</v>
      </c>
      <c r="K1897" s="1">
        <f t="shared" si="2142"/>
        <v>0.20324584092617806</v>
      </c>
      <c r="L1897" s="1">
        <f t="shared" si="2142"/>
        <v>0.20274060387804685</v>
      </c>
      <c r="M1897" s="1">
        <f t="shared" si="2142"/>
        <v>0.18476240842379982</v>
      </c>
      <c r="N1897" s="1">
        <f t="shared" si="2142"/>
        <v>0.19267507852910101</v>
      </c>
      <c r="O1897" s="1">
        <f t="shared" si="2142"/>
        <v>0.18530812605107644</v>
      </c>
      <c r="P1897" s="1">
        <f>P1898</f>
        <v>0.19382716795547925</v>
      </c>
      <c r="Q1897" s="1">
        <f>Q1898</f>
        <v>0.2930925112318396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0.15051237187777863</v>
      </c>
      <c r="G1898" s="1" cm="1">
        <f t="array" ref="G1898">SUMPRODUCT(([1]OUT_FinalEnergyCons!$B$4:$B$10000="Var_cap")*1,(ISNUMBER(SEARCH("SCOM-SHPLTBR",[1]OUT_FinalEnergyCons!$A$4:$A$10000)))*1,[1]OUT_FinalEnergyCons!E$4:E$10000)</f>
        <v>0.17445865634275221</v>
      </c>
      <c r="H1898" s="1" cm="1">
        <f t="array" ref="H1898">SUMPRODUCT(([1]OUT_FinalEnergyCons!$B$4:$B$10000="Var_cap")*1,(ISNUMBER(SEARCH("SCOM-SHPLTBR",[1]OUT_FinalEnergyCons!$A$4:$A$10000)))*1,[1]OUT_FinalEnergyCons!F$4:F$10000)</f>
        <v>0.17445950420910095</v>
      </c>
      <c r="I1898" s="1" cm="1">
        <f t="array" ref="I1898">SUMPRODUCT(([1]OUT_FinalEnergyCons!$B$4:$B$10000="Var_cap")*1,(ISNUMBER(SEARCH("SCOM-SHPLTBR",[1]OUT_FinalEnergyCons!$A$4:$A$10000)))*1,[1]OUT_FinalEnergyCons!G$4:G$10000)</f>
        <v>0.17508806571349658</v>
      </c>
      <c r="J1898" s="1" cm="1">
        <f t="array" ref="J1898">SUMPRODUCT(([1]OUT_FinalEnergyCons!$B$4:$B$10000="Var_cap")*1,(ISNUMBER(SEARCH("SCOM-SHPLTBR",[1]OUT_FinalEnergyCons!$A$4:$A$10000)))*1,[1]OUT_FinalEnergyCons!H$4:H$10000)</f>
        <v>0.18765196799662565</v>
      </c>
      <c r="K1898" s="1" cm="1">
        <f t="array" ref="K1898">SUMPRODUCT(([1]OUT_FinalEnergyCons!$B$4:$B$10000="Var_cap")*1,(ISNUMBER(SEARCH("SCOM-SHPLTBR",[1]OUT_FinalEnergyCons!$A$4:$A$10000)))*1,[1]OUT_FinalEnergyCons!I$4:I$10000)</f>
        <v>0.20324584092617806</v>
      </c>
      <c r="L1898" s="1" cm="1">
        <f t="array" ref="L1898">SUMPRODUCT(([1]OUT_FinalEnergyCons!$B$4:$B$10000="Var_cap")*1,(ISNUMBER(SEARCH("SCOM-SHPLTBR",[1]OUT_FinalEnergyCons!$A$4:$A$10000)))*1,[1]OUT_FinalEnergyCons!J$4:J$10000)</f>
        <v>0.20274060387804685</v>
      </c>
      <c r="M1898" s="1" cm="1">
        <f t="array" ref="M1898">SUMPRODUCT(([1]OUT_FinalEnergyCons!$B$4:$B$10000="Var_cap")*1,(ISNUMBER(SEARCH("SCOM-SHPLTBR",[1]OUT_FinalEnergyCons!$A$4:$A$10000)))*1,[1]OUT_FinalEnergyCons!K$4:K$10000)</f>
        <v>0.18476240842379982</v>
      </c>
      <c r="N1898" s="1" cm="1">
        <f t="array" ref="N1898">SUMPRODUCT(([1]OUT_FinalEnergyCons!$B$4:$B$10000="Var_cap")*1,(ISNUMBER(SEARCH("SCOM-SHPLTBR",[1]OUT_FinalEnergyCons!$A$4:$A$10000)))*1,[1]OUT_FinalEnergyCons!L$4:L$10000)</f>
        <v>0.19267507852910101</v>
      </c>
      <c r="O1898" s="1" cm="1">
        <f t="array" ref="O1898">SUMPRODUCT(([1]OUT_FinalEnergyCons!$B$4:$B$10000="Var_cap")*1,(ISNUMBER(SEARCH("SCOM-SHPLTBR",[1]OUT_FinalEnergyCons!$A$4:$A$10000)))*1,[1]OUT_FinalEnergyCons!M$4:M$10000)</f>
        <v>0.18530812605107644</v>
      </c>
      <c r="P1898" s="1" cm="1">
        <f t="array" ref="P1898">SUMPRODUCT(([1]OUT_FinalEnergyCons!$B$4:$B$10000="Var_cap")*1,(ISNUMBER(SEARCH("SCOM-SHPLTBR",[1]OUT_FinalEnergyCons!$A$4:$A$10000)))*1,[1]OUT_FinalEnergyCons!N$4:N$10000)</f>
        <v>0.19382716795547925</v>
      </c>
      <c r="Q1898" s="1" cm="1">
        <f t="array" ref="Q1898">SUMPRODUCT(([1]OUT_FinalEnergyCons!$B$4:$B$10000="Var_cap")*1,(ISNUMBER(SEARCH("SCOM-SHPLTBR",[1]OUT_FinalEnergyCons!$A$4:$A$10000)))*1,[1]OUT_FinalEnergyCons!O$4:O$10000)</f>
        <v>0.2930925112318396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9.1071151927847455E-2</v>
      </c>
      <c r="G1899" s="1">
        <f t="shared" ref="G1899:O1899" si="2145">G1900</f>
        <v>9.9842133857998991E-2</v>
      </c>
      <c r="H1899" s="1">
        <f t="shared" si="2145"/>
        <v>9.9845545526318732E-2</v>
      </c>
      <c r="I1899" s="1">
        <f t="shared" si="2145"/>
        <v>0.10000504302407234</v>
      </c>
      <c r="J1899" s="1">
        <f t="shared" si="2145"/>
        <v>0.235581966988305</v>
      </c>
      <c r="K1899" s="1">
        <f t="shared" si="2145"/>
        <v>0.49273175895104199</v>
      </c>
      <c r="L1899" s="1">
        <f t="shared" si="2145"/>
        <v>0.50158108786121802</v>
      </c>
      <c r="M1899" s="1">
        <f t="shared" si="2145"/>
        <v>0.50157982288930203</v>
      </c>
      <c r="N1899" s="1">
        <f t="shared" si="2145"/>
        <v>0.50157862587318602</v>
      </c>
      <c r="O1899" s="1">
        <f t="shared" si="2145"/>
        <v>0.50157820426528299</v>
      </c>
      <c r="P1899" s="1">
        <f>P1900</f>
        <v>0.50157694917347595</v>
      </c>
      <c r="Q1899" s="1">
        <f>Q1900</f>
        <v>0.50157624474399798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9.1071151927847455E-2</v>
      </c>
      <c r="G1900" s="1" cm="1">
        <f t="array" ref="G1900">SUMPRODUCT(([1]OUT_FinalEnergyCons!$B$4:$B$10000="Var_cap")*1, (ISNUMBER(SEARCH("SCOM-SHSOLBR",[1]OUT_FinalEnergyCons!$A$4:$A$10000)))*1,[1]OUT_FinalEnergyCons!E$4:E$10000)</f>
        <v>9.9842133857998991E-2</v>
      </c>
      <c r="H1900" s="1" cm="1">
        <f t="array" ref="H1900">SUMPRODUCT(([1]OUT_FinalEnergyCons!$B$4:$B$10000="Var_cap")*1, (ISNUMBER(SEARCH("SCOM-SHSOLBR",[1]OUT_FinalEnergyCons!$A$4:$A$10000)))*1,[1]OUT_FinalEnergyCons!F$4:F$10000)</f>
        <v>9.9845545526318732E-2</v>
      </c>
      <c r="I1900" s="1" cm="1">
        <f t="array" ref="I1900">SUMPRODUCT(([1]OUT_FinalEnergyCons!$B$4:$B$10000="Var_cap")*1, (ISNUMBER(SEARCH("SCOM-SHSOLBR",[1]OUT_FinalEnergyCons!$A$4:$A$10000)))*1,[1]OUT_FinalEnergyCons!G$4:G$10000)</f>
        <v>0.10000504302407234</v>
      </c>
      <c r="J1900" s="1" cm="1">
        <f t="array" ref="J1900">SUMPRODUCT(([1]OUT_FinalEnergyCons!$B$4:$B$10000="Var_cap")*1, (ISNUMBER(SEARCH("SCOM-SHSOLBR",[1]OUT_FinalEnergyCons!$A$4:$A$10000)))*1,[1]OUT_FinalEnergyCons!H$4:H$10000)</f>
        <v>0.235581966988305</v>
      </c>
      <c r="K1900" s="1" cm="1">
        <f t="array" ref="K1900">SUMPRODUCT(([1]OUT_FinalEnergyCons!$B$4:$B$10000="Var_cap")*1, (ISNUMBER(SEARCH("SCOM-SHSOLBR",[1]OUT_FinalEnergyCons!$A$4:$A$10000)))*1,[1]OUT_FinalEnergyCons!I$4:I$10000)</f>
        <v>0.49273175895104199</v>
      </c>
      <c r="L1900" s="1" cm="1">
        <f t="array" ref="L1900">SUMPRODUCT(([1]OUT_FinalEnergyCons!$B$4:$B$10000="Var_cap")*1, (ISNUMBER(SEARCH("SCOM-SHSOLBR",[1]OUT_FinalEnergyCons!$A$4:$A$10000)))*1,[1]OUT_FinalEnergyCons!J$4:J$10000)</f>
        <v>0.50158108786121802</v>
      </c>
      <c r="M1900" s="1" cm="1">
        <f t="array" ref="M1900">SUMPRODUCT(([1]OUT_FinalEnergyCons!$B$4:$B$10000="Var_cap")*1, (ISNUMBER(SEARCH("SCOM-SHSOLBR",[1]OUT_FinalEnergyCons!$A$4:$A$10000)))*1,[1]OUT_FinalEnergyCons!K$4:K$10000)</f>
        <v>0.50157982288930203</v>
      </c>
      <c r="N1900" s="1" cm="1">
        <f t="array" ref="N1900">SUMPRODUCT(([1]OUT_FinalEnergyCons!$B$4:$B$10000="Var_cap")*1, (ISNUMBER(SEARCH("SCOM-SHSOLBR",[1]OUT_FinalEnergyCons!$A$4:$A$10000)))*1,[1]OUT_FinalEnergyCons!L$4:L$10000)</f>
        <v>0.50157862587318602</v>
      </c>
      <c r="O1900" s="1" cm="1">
        <f t="array" ref="O1900">SUMPRODUCT(([1]OUT_FinalEnergyCons!$B$4:$B$10000="Var_cap")*1, (ISNUMBER(SEARCH("SCOM-SHSOLBR",[1]OUT_FinalEnergyCons!$A$4:$A$10000)))*1,[1]OUT_FinalEnergyCons!M$4:M$10000)</f>
        <v>0.50157820426528299</v>
      </c>
      <c r="P1900" s="1" cm="1">
        <f t="array" ref="P1900">SUMPRODUCT(([1]OUT_FinalEnergyCons!$B$4:$B$10000="Var_cap")*1, (ISNUMBER(SEARCH("SCOM-SHSOLBR",[1]OUT_FinalEnergyCons!$A$4:$A$10000)))*1,[1]OUT_FinalEnergyCons!N$4:N$10000)</f>
        <v>0.50157694917347595</v>
      </c>
      <c r="Q1900" s="1" cm="1">
        <f t="array" ref="Q1900">SUMPRODUCT(([1]OUT_FinalEnergyCons!$B$4:$B$10000="Var_cap")*1, (ISNUMBER(SEARCH("SCOM-SHSOLBR",[1]OUT_FinalEnergyCons!$A$4:$A$10000)))*1,[1]OUT_FinalEnergyCons!O$4:O$10000)</f>
        <v>0.50157624474399798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7.7910656962596904E-5</v>
      </c>
      <c r="J1901" s="1">
        <f t="shared" si="2148"/>
        <v>4.4349286497541284E-3</v>
      </c>
      <c r="K1901" s="1">
        <f t="shared" si="2148"/>
        <v>4.4322544742093156E-2</v>
      </c>
      <c r="L1901" s="1">
        <f t="shared" si="2148"/>
        <v>0.12067061185545401</v>
      </c>
      <c r="M1901" s="1">
        <f t="shared" si="2148"/>
        <v>0.15309903408830952</v>
      </c>
      <c r="N1901" s="1">
        <f t="shared" si="2148"/>
        <v>0.14427473991258399</v>
      </c>
      <c r="O1901" s="1">
        <f t="shared" si="2148"/>
        <v>7.1860239474988624E-2</v>
      </c>
      <c r="P1901" s="1">
        <f>P1902</f>
        <v>3.0502718806017789E-2</v>
      </c>
      <c r="Q1901" s="1">
        <f>Q1902</f>
        <v>1.1013845945694977E-2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7.7910656962596904E-5</v>
      </c>
      <c r="J1902" s="1" cm="1">
        <f t="array" ref="J1902">SUMPRODUCT(([1]OUT_FinalEnergyCons!$B$4:$B$10000="Var_cap")*1, (ISNUMBER(SEARCH("SCOM-SHH2BR",[1]OUT_FinalEnergyCons!$A$4:$A$10000)))*1,[1]OUT_FinalEnergyCons!H$4:H$10000)</f>
        <v>4.4349286497541284E-3</v>
      </c>
      <c r="K1902" s="1" cm="1">
        <f t="array" ref="K1902">SUMPRODUCT(([1]OUT_FinalEnergyCons!$B$4:$B$10000="Var_cap")*1, (ISNUMBER(SEARCH("SCOM-SHH2BR",[1]OUT_FinalEnergyCons!$A$4:$A$10000)))*1,[1]OUT_FinalEnergyCons!I$4:I$10000)</f>
        <v>4.4322544742093156E-2</v>
      </c>
      <c r="L1902" s="1" cm="1">
        <f t="array" ref="L1902">SUMPRODUCT(([1]OUT_FinalEnergyCons!$B$4:$B$10000="Var_cap")*1, (ISNUMBER(SEARCH("SCOM-SHH2BR",[1]OUT_FinalEnergyCons!$A$4:$A$10000)))*1,[1]OUT_FinalEnergyCons!J$4:J$10000)</f>
        <v>0.12067061185545401</v>
      </c>
      <c r="M1902" s="1" cm="1">
        <f t="array" ref="M1902">SUMPRODUCT(([1]OUT_FinalEnergyCons!$B$4:$B$10000="Var_cap")*1, (ISNUMBER(SEARCH("SCOM-SHH2BR",[1]OUT_FinalEnergyCons!$A$4:$A$10000)))*1,[1]OUT_FinalEnergyCons!K$4:K$10000)</f>
        <v>0.15309903408830952</v>
      </c>
      <c r="N1902" s="1" cm="1">
        <f t="array" ref="N1902">SUMPRODUCT(([1]OUT_FinalEnergyCons!$B$4:$B$10000="Var_cap")*1, (ISNUMBER(SEARCH("SCOM-SHH2BR",[1]OUT_FinalEnergyCons!$A$4:$A$10000)))*1,[1]OUT_FinalEnergyCons!L$4:L$10000)</f>
        <v>0.14427473991258399</v>
      </c>
      <c r="O1902" s="1" cm="1">
        <f t="array" ref="O1902">SUMPRODUCT(([1]OUT_FinalEnergyCons!$B$4:$B$10000="Var_cap")*1, (ISNUMBER(SEARCH("SCOM-SHH2BR",[1]OUT_FinalEnergyCons!$A$4:$A$10000)))*1,[1]OUT_FinalEnergyCons!M$4:M$10000)</f>
        <v>7.1860239474988624E-2</v>
      </c>
      <c r="P1902" s="1" cm="1">
        <f t="array" ref="P1902">SUMPRODUCT(([1]OUT_FinalEnergyCons!$B$4:$B$10000="Var_cap")*1, (ISNUMBER(SEARCH("SCOM-SHH2BR",[1]OUT_FinalEnergyCons!$A$4:$A$10000)))*1,[1]OUT_FinalEnergyCons!N$4:N$10000)</f>
        <v>3.0502718806017789E-2</v>
      </c>
      <c r="Q1902" s="1" cm="1">
        <f t="array" ref="Q1902">SUMPRODUCT(([1]OUT_FinalEnergyCons!$B$4:$B$10000="Var_cap")*1, (ISNUMBER(SEARCH("SCOM-SHH2BR",[1]OUT_FinalEnergyCons!$A$4:$A$10000)))*1,[1]OUT_FinalEnergyCons!O$4:O$10000)</f>
        <v>1.1013845945694977E-2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4.6735688942793878</v>
      </c>
      <c r="G1903" s="3">
        <f t="shared" ref="G1903:K1903" si="2150">SUM(G1904:G1953)</f>
        <v>4.7785820423429275</v>
      </c>
      <c r="H1903" s="3">
        <f t="shared" si="2150"/>
        <v>4.9055690743802156</v>
      </c>
      <c r="I1903" s="3">
        <f t="shared" si="2150"/>
        <v>5.2123279093213286</v>
      </c>
      <c r="J1903" s="3">
        <f t="shared" si="2150"/>
        <v>5.3802559850153937</v>
      </c>
      <c r="K1903" s="3">
        <f t="shared" si="2150"/>
        <v>5.5482605290961073</v>
      </c>
      <c r="L1903" s="3">
        <f t="shared" ref="L1903:O1903" si="2151">SUM(L1904:L1953)</f>
        <v>5.6525504917649565</v>
      </c>
      <c r="M1903" s="3">
        <f t="shared" si="2151"/>
        <v>5.7569320674060256</v>
      </c>
      <c r="N1903" s="3">
        <f t="shared" si="2151"/>
        <v>6.053755703969693</v>
      </c>
      <c r="O1903" s="3">
        <f t="shared" si="2151"/>
        <v>6.1878128174894735</v>
      </c>
      <c r="P1903" s="3">
        <f>SUM(P1904:P1953)</f>
        <v>6.3335796526040804</v>
      </c>
      <c r="Q1903" s="3">
        <f>SUM(Q1904:Q1953)</f>
        <v>6.5005952260191675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4.2039886692118611E-2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3.643132857109483E-2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2.8025160721111494E-2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1.4013305091718059E-2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1.5248241341978017E-3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2.7498942167419236E-3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3.738365898960191E-3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0.14519771966738626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0.28654332167810892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0.35097711260384157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0.36593152521476685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0.37178126855045107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0.36960276637245015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0.36905086358806466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0.36796894617942177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0.36760474228724088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7.3568616572487078E-3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1.1450772947120481E-2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0.11561719865143777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0.64389734064883419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1.7657081095383884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1.9227394678899785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1.9214607959390892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1.9030574009032339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1.8965076594292709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1.890466270074203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1.8854962697390285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1.8846954505503553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4.2737905223706922E-3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8.7790678808206939E-3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9.9158086398729237E-3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8.395532346758279E-3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5.9658230327735574E-2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0.41046166760606151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0.36547638015269884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0.85659953395451438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0.96386882723435141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1.316212333606708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2.2468417714295272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1.9345926825292132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1.534895742644189E-2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9.9849179494626766E-2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0.26385185995624333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0.99966441437519027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1.6181305484165509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1.9368491179027918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2.1262655512528092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2.2511225040753522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2.4222417947713231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2.1587815233851217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1.3973849461586672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1.9251816038082703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2.5985080798466414E-5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6.3236815271122709E-5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1.0318872067508E-4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1.2539080594511145E-4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1.2036258127168254E-4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6.8419482527240912E-5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6.3053670116346142E-5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2.7431067516080799E-5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2.6344463822571506E-4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4.6240541883367861E-4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5.6710967490315083E-4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7.1016250189106676E-4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4.8857719057733787E-3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7.4907530284220756E-3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7.2883445531693796E-3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6.0630713923218778E-3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1.1582570490832383E-3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1.4842497155071108E-4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1.3527201070416873E-4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7.1137759940866007E-5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6.927287914610113E-4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7.3702306565549933E-4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6.0447683130837062E-4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2.9150141678684549E-4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4.0685349738885683E-3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1.083033181210841E-2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8.2597666419081103E-2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0.24752636866446057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0.65794452711213069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0.50706873900787686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0.51043700192036701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0.187605767226938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0.12112887904607408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1.0174955471211884E-3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9.2534591548275097E-4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5.2847779702548366E-4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7.2624773103490987E-3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1.2535151443108697E-2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1.2130951104029286E-2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1.0017421101394109E-2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2.2619639125532796E-3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2.953170839713465E-4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2.13139260101254E-4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1.0400460454967301E-4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0.10001207123251506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0.27850183156097502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0.26779998018129053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0.22733501601904457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4.5426476645277597E-5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8.8158194942806328E-5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1.3336321831094051E-4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1.3524445324394855E-4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7.4954597000472211E-5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2.3402823105318009E-4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1.78032440859141E-4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9.3279836480850858E-4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5.0218659688728001E-5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2.884036982069905E-5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2.7762287461712856E-5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3.1374724190173366E-5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1.2032508720963903E-4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3.4089407911423524E-4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3.4352796187941004E-4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1.984504728844536E-4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6.1420782154796114E-4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4.8880720686175804E-4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3.5832611020923368E-4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5.3953103090110846E-5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4.7239323076597565E-5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2.8534136695211643E-5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3.2450597586981572E-2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6.7510390697638284E-2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0.37736611255021218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0.52761690267332062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0.36609538964764649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0.36057458145309879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0.18497480391687399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0.11868443687506169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6.4748707544680245E-5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5.6379529627343538E-5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3.2311106670290462E-5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2.5897794399559119E-4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8.1077837301649601E-4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9.0478587193601001E-4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2.6882817885638044E-3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1.978888133293152E-3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1.0827311445567125E-3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1.1408823443946425E-3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9.1742067955089999E-4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5.9458209837730251E-2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0.1724105751458381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0.16585496968266289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0.15956025788430617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2.2509382265317201E-6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3.0637419674917E-6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7.9869651983058976E-7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1.088712786609699E-6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1.3210295699856153E-6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1.1401096732755201E-6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1.056415058270796E-6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9.4956217173834398E-7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8.1021445200277298E-7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5.7873731679033003E-7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1.5688936998697599E-6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6.2153087722089127E-6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7.4370069209859995E-6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8.01070726027458E-6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1.0984719368003602E-6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1.047019207610089E-6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9.8264088922829307E-7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9.9336618672734427E-7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9.7548321313302039E-7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9.4342057883352822E-7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9.3623907443913153E-7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8.8893565011374097E-7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1.68356796584398E-6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5.3534749710087447E-5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1.0898182961378803E-4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1.0431910573099041E-4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1.5063507681041738E-6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1.0960033545907287E-6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8.4593824509467695E-7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8.8929811455535232E-7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9.1012895845148475E-7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9.0707669229856197E-7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9.2916899836791619E-7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1.0405035284067655E-6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1.7683166796014901E-6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1.2336485845157399E-6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1.8001184467172901E-6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8.5134525689057706E-7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1.035467868555124E-6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1.01549661815699E-6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1.0497202342185459E-6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1.0129921532838807E-6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9.6120676782294491E-7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9.0000410446034062E-7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8.6941276833874196E-7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1.7029158609891801E-6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6.5792661245853395E-2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4.3894652062389142E-2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5.6686950306912773E-3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6.7002885930330987E-3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6.8946535534133756E-3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5.5976617877824663E-3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6.3953831773775542E-4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7.2952898358172644E-5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0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0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0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0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1.7226841780953649E-2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3.2284740424900378E-2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0.11232023636894752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9.6341649825834083E-2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5.5633589599331734E-2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8.183351313720515E-3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0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0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0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0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0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1.4248585669727974E-2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0.19219581388648732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0.18165856654365695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0.14630705486940096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4.7134687364381291E-2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2.0840930631033536E-5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0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0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0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0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0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8.3202346279556069E-3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1.416514360600532E-2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1.366237655463767E-2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1.1479499909319475E-2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2.0789812949363324E-3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3.3044222196128837E-5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2.4924650739747407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2.1590610426341543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1.6628846472418639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0.83144117106616511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3.654208766119358E-2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3.9791653145455241E-2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0.12763184780576659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0.10783266736008681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5.6757991968604524E-2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8.8985851355023599E-3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0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0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0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0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0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0.2174305532962717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0.2433971952622524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0.24067079947156864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0.19022863502219048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1.0673254901817524E-2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8.6739147456107435E-5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0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0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0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0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0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0.18201225656544576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0.20370089486806278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0.2481364795368366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0.20471171728847051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3.9029435697129446E-2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4.7891313145650184E-3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0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0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0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0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0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0.15707546400530337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0.17929712796761932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0.37982275359219198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0.32072742392326303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0.13638069084835328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2.0467191693906487E-2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0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0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0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0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0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1.8687795953788301E-5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9.3164793313772602E-5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1.20324950639377E-4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8.4602933940927294E-5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2.66248143683534E-5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0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0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0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0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0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1.00434519051729E-5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4.7546490448460702E-5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6.7558034624982697E-5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4.8053310362355203E-5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1.6503554373738898E-5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0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0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0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0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0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1.16992118035205E-5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4.2225372846272102E-5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5.5804699618073702E-5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3.8502205386794803E-5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1.24812261958675E-5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0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0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0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0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0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1.6151131099105101E-5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6.7377417973406105E-5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9.5816364769422897E-5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6.7640181953784094E-5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2.3310366443718101E-5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2.9944959191369809E-2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2.9226019581633296E-2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2.3656555360463537E-2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8.5096967337270225E-3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1.5603913201397887E-4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0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0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0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0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0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2.5978533109847346E-4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0.11724588196136777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0.20262803388229839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0.16976312807710087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8.8194645762443055E-2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9.2646234265694721E-3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0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0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0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0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0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1.8562659846839775E-3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3.7531260375809113E-3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3.6215459568274778E-3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2.9067816471613148E-3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6.8213487746114881E-4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1.7966125063841916E-5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3.7728303445896325E-3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8.8531201227998978E-3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8.4824862819256365E-3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7.1337769669705866E-3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1.5985116552326242E-3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1.6648308279211275E-5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0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0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0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1.0585619260508237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0.91828358742565264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0.70637197733622459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0.35318597672375085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4.4455289707078996E-4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5.1055071564857655E-4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5.6562309847126924E-4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4.4992802273477884E-4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8.8095626123450724E-5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2.3786958645163772E-5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0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0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0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0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0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6.4569380670250323E-2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6.8523894046683437E-2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6.7937529042589304E-2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5.1526257125016753E-2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1.8082211374194821E-3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1.2873877179307252E-5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0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0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0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0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0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0.18324121719679176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0.19501701185012463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0.19300741089312864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0.14997153544165964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5.6446138003587816E-3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9.2308514213275229E-6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0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0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0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0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0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7.1262116603052705E-2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7.9345555788900457E-2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7.8221992872613347E-2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6.1077736830857411E-2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3.383595227094379E-3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6.2853834810615044E-6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0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0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0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0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0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1.8432692515510701E-5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7.9089651210920001E-5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1.12689957626717E-4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7.9718585651009498E-5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2.7498357856513499E-5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0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0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0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0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0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9.7946475843870898E-6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3.9433083958307998E-5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5.6576034258686398E-5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3.9900592681338097E-5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1.3860944867064201E-5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0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0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0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0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0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1.1176724772651699E-5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3.4994814291729102E-5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4.5995096907834502E-5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3.12999225548456E-5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1.0133422692384699E-5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8.3745579511096305E-6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2.2126917284291901E-5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3.0210377597513601E-5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2.0354966447450001E-5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6.8690348045037604E-6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0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0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0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0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0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1.7295654910783162E-4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1.744187672516734E-4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1.0397137741438632E-5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1.8860855761138406E-6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3.2530871240572018E-8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0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0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0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0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0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2.6902364593150698E-3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2.8381387676124649E-3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2.8009941357267933E-3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-8.6437508860573442E-9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-8.3872472208119638E-9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-8.5214451527605923E-9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0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0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0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0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0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1.5929120504084898E-4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1.5879200269580305E-4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1.2637429269067241E-5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2.2114753488820115E-6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-1.6186392100634703E-8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0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0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0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0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0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2.5348446193230278E-3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2.3598810665155729E-3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-5.3294228175102681E-8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-1.2710189875901005E-8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-8.6835259669947008E-9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0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0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0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0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0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5.7094402656032504</v>
      </c>
      <c r="G1954" s="3">
        <f t="shared" ref="G1954:K1954" si="2155">SUM(G1955:G1977)</f>
        <v>5.681867250625162</v>
      </c>
      <c r="H1954" s="3">
        <f t="shared" si="2155"/>
        <v>5.8444857891191804</v>
      </c>
      <c r="I1954" s="3">
        <f t="shared" si="2155"/>
        <v>6.7295465686896634</v>
      </c>
      <c r="J1954" s="3">
        <f t="shared" si="2155"/>
        <v>7.0517342081260121</v>
      </c>
      <c r="K1954" s="3">
        <f t="shared" si="2155"/>
        <v>7.2473037108990006</v>
      </c>
      <c r="L1954" s="3">
        <f t="shared" ref="L1954:O1954" si="2156">SUM(L1955:L1977)</f>
        <v>7.4734205539483503</v>
      </c>
      <c r="M1954" s="3">
        <f t="shared" si="2156"/>
        <v>7.7325711082532056</v>
      </c>
      <c r="N1954" s="3">
        <f t="shared" si="2156"/>
        <v>7.9987544451733354</v>
      </c>
      <c r="O1954" s="3">
        <f t="shared" si="2156"/>
        <v>8.2353943119675765</v>
      </c>
      <c r="P1954" s="3">
        <f>SUM(P1955:P1977)</f>
        <v>8.4633280301394027</v>
      </c>
      <c r="Q1954" s="3">
        <f>SUM(Q1955:Q1977)</f>
        <v>8.682407407882236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3.7786951130867052E-2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5.460923242050544E-3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1.3836250309083222E-2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2.0535360252173409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2.3622386632351904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2.8570502525591022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2.929892464914047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3.0326134763242543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3.1704658558322545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3.2689354127990731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3.3454562786714699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3.388037912955006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7.2120599995294157E-3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1.14097559227031E-2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1.8924778485557785E-2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0.752145767730797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0.79684365228950493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0.81778936709772698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0.84648441860946977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0.87790892123803432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0.8994238789084501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0.92557024866410476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0.95345124909927426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0.98701062538858353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1.7475025890024198E-2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3.1086481315818926E-2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3.5918117460555905E-2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3.7573061702945267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3.8489608668437487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3.5719449460742099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3.6964892524283566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3.8212941565965099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3.9282315165185215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4.0401178662216504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4.16353073636638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4.3059705655604903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3.467381809684024E-4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4.5411121522106703E-4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7.0134456668088615E-4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0.16637679560008906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4.361671355361451E-2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4.4160912621256707E-4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4.7264493759022246E-4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7.3608974364514719E-4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6.2027315194535004E-4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7.5019055899063999E-4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8.7794618866685417E-4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1.3656590544679006E-3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3.9065677012636205E-5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4.8715779778888396E-5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6.1700501663715393E-5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6.9659037713121192E-5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4.3405604732254305E-5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1.2920762164305103E-5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2.05937237570733E-5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1.1819813613479601E-5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2.26449236869406E-5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1.77217770384448E-5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6.1440279254162002E-6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1.5835540085581601E-5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1.21140211739637E-5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0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0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0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0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0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1.25927306750326E-5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9.5601760219465404E-6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0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0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0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0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0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0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0.172379449245078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0.17359522427673799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1.2519599439997971E-6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7.0185193530499436E-7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0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0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0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0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0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9.1877951412976805E-4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1.3882245496798899E-3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5.9066380815800311E-6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3.9856396274589863E-6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0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0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0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0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0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0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6.7708359938663503E-4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9.8600342344037895E-4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0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0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0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0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0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0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0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0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2.8420718023299298E-5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5.1957148969498599E-5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2.0547553832005993E-6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0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0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0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0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0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0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0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0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4.5678289813875432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2.2838212676482725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0.47779931445321444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1.0018664135357824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9.077852142333389E-5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5.5859899800343726E-7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0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0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0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0.18455200958057094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0.22559526703949376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0.40846191222227901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6.0504399769967417E-6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2.8441260993056954E-6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0.80669988982778207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1.0037030646980141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1.8323329734424512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3.2341069324363595E-3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2.8361794356121831E-4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2.8660427011637169E-4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2.5038079047391001E-6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8.3569622223458664E-2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3.9182810548840896E-4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1.25838860129189E-3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1.3545522989501051E-6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5.0957788711798417E-7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0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0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0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2.00976881235218E-4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1.43202655809995E-3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2.5289871699300441E-6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1.292425678779E-6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-2.4941253970609399E-5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1.1723730035520801E-4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8.9257113342090088E-3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0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1.6112917616635201E-5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2.848715697944328</v>
      </c>
      <c r="G1978" s="3">
        <f t="shared" ref="G1978" si="2159">SUM(G1979:G2001)</f>
        <v>3.0780528087806136</v>
      </c>
      <c r="H1978" s="3">
        <f t="shared" ref="H1978" si="2160">SUM(H1979:H2001)</f>
        <v>2.8863683047537911</v>
      </c>
      <c r="I1978" s="3">
        <f t="shared" ref="I1978" si="2161">SUM(I1979:I2001)</f>
        <v>2.972829197883744</v>
      </c>
      <c r="J1978" s="3">
        <f t="shared" ref="J1978" si="2162">SUM(J1979:J2001)</f>
        <v>2.9275911418242941</v>
      </c>
      <c r="K1978" s="3">
        <f t="shared" ref="K1978" si="2163">SUM(K1979:K2001)</f>
        <v>2.9276501087182982</v>
      </c>
      <c r="L1978" s="3">
        <f t="shared" ref="L1978:O1978" si="2164">SUM(L1979:L2001)</f>
        <v>2.9350647511496351</v>
      </c>
      <c r="M1978" s="3">
        <f t="shared" si="2164"/>
        <v>2.9420535139410222</v>
      </c>
      <c r="N1978" s="3">
        <f t="shared" si="2164"/>
        <v>3.0353935811514963</v>
      </c>
      <c r="O1978" s="3">
        <f t="shared" si="2164"/>
        <v>3.125256359365546</v>
      </c>
      <c r="P1978" s="3">
        <f>SUM(P1979:P2001)</f>
        <v>3.2117458328356325</v>
      </c>
      <c r="Q1978" s="3">
        <f>SUM(Q1979:Q2001)</f>
        <v>3.2949299228388411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9.8965886553535505E-3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1.419392515089524E-2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1.4042146995730076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1.4101840818474498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1.4093487197780981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1.4054264370767386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1.4086318223927079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1.4611040739057937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1.504360280145872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1.5457507160583448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1.5854856095726269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4.1057474095838502E-3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4.8827778490399282E-3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5.8402858726912402E-3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1.2474759065300329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1.2495561026627999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1.2503564061635988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1.2534219816002321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1.2564369440015299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1.2963734691729027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1.3347495112784067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1.3716941458546512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1.4072149792117166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8.6618113717177019E-4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1.1992602486975536E-3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1.5297113284697026E-3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0.27559716554011598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0.26758545919095833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0.267419956565358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0.26812389328469199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0.26874701873044499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0.27726842039528432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0.28548176460410002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0.29337975699097696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0.30098385023579799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1.1897232414770201E-4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2.25577209885627E-4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1.4468524394041171E-4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1.7833335963165998E-4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4.0013493344239604E-4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4.5327885832902731E-4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6.3456606485062903E-4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6.4598684190034803E-4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6.6480333716745601E-4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9.2121393165979601E-4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1.2454838187002499E-3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0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0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0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0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0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0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0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1.1312813888707499E-5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1.1312813888707499E-5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2.3756562752768699E-6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0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0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0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0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0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2.5616042453613701E-5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2.3292063621985369E-5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2.2721795358129199E-5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2.14972040064354E-5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1.0613682615800498E-5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1.63083561548265E-6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0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0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0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0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5.9616297755941501E-3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7.0631867446172229E-3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5.3964885603739912E-5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1.2154672756121927E-5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3.2966868041340002E-5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4.5570933656987308E-3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4.55346177802888E-3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4.25597513001576E-4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8.1804861829290194E-4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8.8846265575839582E-6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1.1889016224600116E-6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0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0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1.9030016078498501E-4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3.4534856103839596E-4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1.3095432934899676E-6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4.2567077179971094E-5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7.6818734408230893E-5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2.9021170587004052E-6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0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0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0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0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0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0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0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0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1.3033176186637827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0.84846766895879833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1.0246587951190669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1.9738588843926031E-2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1.2753746707599295E-5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1.4071450465541999E-5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4.5550023813955401E-5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3.8527084187917697E-5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0.93882622407979166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0.9400341473803564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1.3053006230664271E-4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1.9314219693340073E-6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3.5514967121162702E-6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1.17602357861763E-5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1.17602357861763E-5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0.20197423433470293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0.20016860526166441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0.20047699828170451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4.4483891787142071E-6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1.1709721268689102E-2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3.5540110025371113E-4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3.9071069145401162E-4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3.5974765396171706E-6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2.9721762438090209E-2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7.6092394784865898E-4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2.30795732089445E-2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2.5403641233927698E-2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2.3756331585500276E-5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4.9204010948474913E-5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2.959078521719801E-3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2.94461899225259E-3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1.88758000644305E-4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7.0988567862531799E-4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6.9145743427720215E-6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7.7481130216201824E-7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4.41809786180084E-5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4.41809786180084E-5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1.08044328679003E-4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3.4097396789537897E-4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2.446375380894045E-6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2.4875242751939699E-5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6.2684295209095299E-5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2.584012189093702E-6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393.43423670207591</v>
      </c>
      <c r="G2002" s="3">
        <f t="shared" ref="G2002:K2002" si="2167">SUM(G2003:G2011)</f>
        <v>399.40176570745098</v>
      </c>
      <c r="H2002" s="3">
        <f t="shared" si="2167"/>
        <v>407.07959087242148</v>
      </c>
      <c r="I2002" s="3">
        <f t="shared" si="2167"/>
        <v>419.87566636642816</v>
      </c>
      <c r="J2002" s="3">
        <f t="shared" si="2167"/>
        <v>443.91401267263598</v>
      </c>
      <c r="K2002" s="3">
        <f t="shared" si="2167"/>
        <v>470.70870832887834</v>
      </c>
      <c r="L2002" s="3">
        <f t="shared" ref="L2002:O2002" si="2168">SUM(L2003:L2011)</f>
        <v>502.15900592953403</v>
      </c>
      <c r="M2002" s="3">
        <f t="shared" si="2168"/>
        <v>538.14309775226286</v>
      </c>
      <c r="N2002" s="3">
        <f t="shared" si="2168"/>
        <v>556.69644620561212</v>
      </c>
      <c r="O2002" s="3">
        <f t="shared" si="2168"/>
        <v>573.13826836843168</v>
      </c>
      <c r="P2002" s="3">
        <f>SUM(P2003:P2011)</f>
        <v>589.0098348648894</v>
      </c>
      <c r="Q2002" s="3">
        <f>SUM(Q2003:Q2011)</f>
        <v>604.23571872197442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1.9499719856714859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1.6989328238118779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3.7420313522367588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5.5638919807062308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80.802742508846094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317.79308735497523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470.69718628083734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502.15860196249076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538.14271056515622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556.69607892891679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573.1379156825044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589.00951893223385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604.23508295617694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1.72008909686162E-3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2.50071886436569E-3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4.3959108292512009E-4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4.2071258647530599E-4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3.9099616464690398E-4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4.03967043274977E-4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3.8718710664814078E-4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3.6727669537155264E-4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3.5268592726028227E-4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3.1593265552710547E-4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6.3576579748860309E-4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39.826817319528658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30.634655866600671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12.434939164495788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14.14411352729293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26.524355888041594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47.58236499210949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33.826190413186488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3.5705464961795219E-3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0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0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0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0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0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228.68681758241513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198.46057478681573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152.66197891402172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106.16891946994269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125.16874178821965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125.25956390798362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70.98202664854729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8.372802933365521E-2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3.57298637839364E-3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13.8520712237525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63.0310879666483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128.209784255101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92.210591140290759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3.9875190018003048E-3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0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0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0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0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0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2.6678383562102677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2.5174462733698797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2.1015556295549027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-2.4962591898278555E-5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-4.9777366808580815E-6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0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0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0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0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0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0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41.462079697812428</v>
      </c>
      <c r="G2012" s="3">
        <f t="shared" ref="G2012" si="2171">SUM(G2013:G2021)</f>
        <v>43.007442296783836</v>
      </c>
      <c r="H2012" s="3">
        <f t="shared" ref="H2012" si="2172">SUM(H2013:H2021)</f>
        <v>43.497560542415208</v>
      </c>
      <c r="I2012" s="3">
        <f t="shared" ref="I2012" si="2173">SUM(I2013:I2021)</f>
        <v>45.397774738832531</v>
      </c>
      <c r="J2012" s="3">
        <f t="shared" ref="J2012" si="2174">SUM(J2013:J2021)</f>
        <v>47.377783224255182</v>
      </c>
      <c r="K2012" s="3">
        <f t="shared" ref="K2012" si="2175">SUM(K2013:K2021)</f>
        <v>49.358028892824407</v>
      </c>
      <c r="L2012" s="3">
        <f t="shared" ref="L2012:O2012" si="2176">SUM(L2013:L2021)</f>
        <v>51.363555064411003</v>
      </c>
      <c r="M2012" s="3">
        <f t="shared" si="2176"/>
        <v>53.36849492174688</v>
      </c>
      <c r="N2012" s="3">
        <f t="shared" si="2176"/>
        <v>55.269176447663106</v>
      </c>
      <c r="O2012" s="3">
        <f t="shared" si="2176"/>
        <v>57.194497222582413</v>
      </c>
      <c r="P2012" s="3">
        <f>SUM(P2013:P2021)</f>
        <v>59.231638536444684</v>
      </c>
      <c r="Q2012" s="3">
        <f>SUM(Q2013:Q2021)</f>
        <v>61.549857009308049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3.1406704096315394E-2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7.0679803663040511E-2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7.317940668927253E-2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2.4994428135915268E-2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8.2338119068660394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14.1888692277061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34.186747571305098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45.128568854231702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55.268710024316299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57.194046286795299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59.231187828486405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61.549243759930746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1.0450733917309539E-2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3.0342097781856387E-3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3.1551844875451944E-3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5.6228397991449667E-4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5.54292267872333E-4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5.32672831081542E-4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5.2221312408987704E-4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4.9589111653436802E-4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4.6642334680822801E-4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4.5093578711639102E-4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4.507079582776159E-4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6.1324937730488803E-4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29.66198324206966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19.774651733509412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19.774655309890338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11.729921278076027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13.730011371389725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10.725275882113952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0.98667912954175208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2.0577539334412499E-3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2.0340503714395297E-3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1.8961675734028899E-3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8.7744486260996795E-4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0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0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0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0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9.4231583645410595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12.9153838004182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34.492289524807298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39.1354322073567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35.160644648570901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17.168433953213501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8.2352612125307694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0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0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0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0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2.8317739653118991E-2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5.9068139024148055E-3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5.9109588159025044E-3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5.9160390343225401E-3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5.92706383113088E-3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5.94829334488784E-3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5.95515919490513E-3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3.2915190052694699E-3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0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0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0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0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2.4739574699579597E-4</v>
      </c>
      <c r="G2022" s="3">
        <f t="shared" ref="G2022" si="2180">SUM(G2023,G2027,G2030)</f>
        <v>3.2746360744157708E-4</v>
      </c>
      <c r="H2022" s="3">
        <f t="shared" ref="H2022" si="2181">SUM(H2023,H2027,H2030)</f>
        <v>3.3114917787936991E-4</v>
      </c>
      <c r="I2022" s="3">
        <f t="shared" ref="I2022" si="2182">SUM(I2023,I2027,I2030)</f>
        <v>4.1023242214412942E-3</v>
      </c>
      <c r="J2022" s="3">
        <f t="shared" ref="J2022" si="2183">SUM(J2023,J2027,J2030)</f>
        <v>0.50754401350169176</v>
      </c>
      <c r="K2022" s="3">
        <f t="shared" ref="K2022" si="2184">SUM(K2023,K2027,K2030)</f>
        <v>0.57885330412393776</v>
      </c>
      <c r="L2022" s="3">
        <f t="shared" ref="L2022:O2022" si="2185">SUM(L2023,L2027,L2030)</f>
        <v>0.63742496354379963</v>
      </c>
      <c r="M2022" s="3">
        <f t="shared" si="2185"/>
        <v>0.94649727951711649</v>
      </c>
      <c r="N2022" s="3">
        <f t="shared" si="2185"/>
        <v>1.0941325167941751</v>
      </c>
      <c r="O2022" s="3">
        <f t="shared" si="2185"/>
        <v>1.2720376062590879</v>
      </c>
      <c r="P2022" s="3">
        <f>SUM(P2023,P2027,P2030)</f>
        <v>1.3643769286491465</v>
      </c>
      <c r="Q2022" s="3">
        <f>SUM(Q2023,Q2027,Q2030)</f>
        <v>1.4153066778554417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2.4739574699579597E-4</v>
      </c>
      <c r="G2023" s="1" cm="1">
        <f t="array" ref="G2023">SUMPRODUCT(ISNUMBER(SEARCH("SUP_ELCH2*",[1]OUT_SyntheticFuels!$C$4:$C$1000))*1,("Var_cap"=[1]OUT_SyntheticFuels!$B$4:$B$1000)*1,[1]OUT_SyntheticFuels!F$4:F$1000)</f>
        <v>3.2746360744157708E-4</v>
      </c>
      <c r="H2023" s="1" cm="1">
        <f t="array" ref="H2023">SUMPRODUCT(ISNUMBER(SEARCH("SUP_ELCH2*",[1]OUT_SyntheticFuels!$C$4:$C$1000))*1,("Var_cap"=[1]OUT_SyntheticFuels!$B$4:$B$1000)*1,[1]OUT_SyntheticFuels!G$4:G$1000)</f>
        <v>3.3114917787936991E-4</v>
      </c>
      <c r="I2023" s="1" cm="1">
        <f t="array" ref="I2023">SUMPRODUCT(ISNUMBER(SEARCH("SUP_ELCH2*",[1]OUT_SyntheticFuels!$C$4:$C$1000))*1,("Var_cap"=[1]OUT_SyntheticFuels!$B$4:$B$1000)*1,[1]OUT_SyntheticFuels!H$4:H$1000)</f>
        <v>4.1020726719258318E-3</v>
      </c>
      <c r="J2023" s="1" cm="1">
        <f t="array" ref="J2023">SUMPRODUCT(ISNUMBER(SEARCH("SUP_ELCH2*",[1]OUT_SyntheticFuels!$C$4:$C$1000))*1,("Var_cap"=[1]OUT_SyntheticFuels!$B$4:$B$1000)*1,[1]OUT_SyntheticFuels!I$4:I$1000)</f>
        <v>0.50754324147264662</v>
      </c>
      <c r="K2023" s="1" cm="1">
        <f t="array" ref="K2023">SUMPRODUCT(ISNUMBER(SEARCH("SUP_ELCH2*",[1]OUT_SyntheticFuels!$C$4:$C$1000))*1,("Var_cap"=[1]OUT_SyntheticFuels!$B$4:$B$1000)*1,[1]OUT_SyntheticFuels!J$4:J$1000)</f>
        <v>0.57885164507320008</v>
      </c>
      <c r="L2023" s="1" cm="1">
        <f t="array" ref="L2023">SUMPRODUCT(ISNUMBER(SEARCH("SUP_ELCH2*",[1]OUT_SyntheticFuels!$C$4:$C$1000))*1,("Var_cap"=[1]OUT_SyntheticFuels!$B$4:$B$1000)*1,[1]OUT_SyntheticFuels!K$4:K$1000)</f>
        <v>0.63742222170378482</v>
      </c>
      <c r="M2023" s="1" cm="1">
        <f t="array" ref="M2023">SUMPRODUCT(ISNUMBER(SEARCH("SUP_ELCH2*",[1]OUT_SyntheticFuels!$C$4:$C$1000))*1,("Var_cap"=[1]OUT_SyntheticFuels!$B$4:$B$1000)*1,[1]OUT_SyntheticFuels!L$4:L$1000)</f>
        <v>0.77730262466972899</v>
      </c>
      <c r="N2023" s="1" cm="1">
        <f t="array" ref="N2023">SUMPRODUCT(ISNUMBER(SEARCH("SUP_ELCH2*",[1]OUT_SyntheticFuels!$C$4:$C$1000))*1,("Var_cap"=[1]OUT_SyntheticFuels!$B$4:$B$1000)*1,[1]OUT_SyntheticFuels!M$4:M$1000)</f>
        <v>0.9249294107777174</v>
      </c>
      <c r="O2023" s="1" cm="1">
        <f t="array" ref="O2023">SUMPRODUCT(ISNUMBER(SEARCH("SUP_ELCH2*",[1]OUT_SyntheticFuels!$C$4:$C$1000))*1,("Var_cap"=[1]OUT_SyntheticFuels!$B$4:$B$1000)*1,[1]OUT_SyntheticFuels!N$4:N$1000)</f>
        <v>1.0755169901805695</v>
      </c>
      <c r="P2023" s="1" cm="1">
        <f t="array" ref="P2023">SUMPRODUCT(ISNUMBER(SEARCH("SUP_ELCH2*",[1]OUT_SyntheticFuels!$C$4:$C$1000))*1,("Var_cap"=[1]OUT_SyntheticFuels!$B$4:$B$1000)*1,[1]OUT_SyntheticFuels!O$4:O$1000)</f>
        <v>1.1618593428045856</v>
      </c>
      <c r="Q2023" s="1" cm="1">
        <f t="array" ref="Q2023">SUMPRODUCT(ISNUMBER(SEARCH("SUP_ELCH2*",[1]OUT_SyntheticFuels!$C$4:$C$1000))*1,("Var_cap"=[1]OUT_SyntheticFuels!$B$4:$B$1000)*1,[1]OUT_SyntheticFuels!P$4:P$1000)</f>
        <v>1.2036171919938312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2.4739574699579597E-4</v>
      </c>
      <c r="G2024" s="1">
        <f t="shared" ref="G2024" si="2189">G2023-G2025-G2026</f>
        <v>3.2746360744157708E-4</v>
      </c>
      <c r="H2024" s="1">
        <f t="shared" ref="H2024" si="2190">H2023-H2025-H2026</f>
        <v>3.3114917787936991E-4</v>
      </c>
      <c r="I2024" s="1">
        <f t="shared" ref="I2024" si="2191">I2023-I2025-I2026</f>
        <v>4.0956247620309366E-3</v>
      </c>
      <c r="J2024" s="1">
        <f t="shared" ref="J2024" si="2192">J2023-J2025-J2026</f>
        <v>0.5074660329773103</v>
      </c>
      <c r="K2024" s="1">
        <f t="shared" ref="K2024" si="2193">K2023-K2025-K2026</f>
        <v>0.57824280232456648</v>
      </c>
      <c r="L2024" s="1">
        <f t="shared" ref="L2024:O2024" si="2194">L2023-L2025-L2026</f>
        <v>0.63673530346094531</v>
      </c>
      <c r="M2024" s="1">
        <f t="shared" si="2194"/>
        <v>0.77661578754372262</v>
      </c>
      <c r="N2024" s="1">
        <f t="shared" si="2194"/>
        <v>0.92403115858163209</v>
      </c>
      <c r="O2024" s="1">
        <f t="shared" si="2194"/>
        <v>1.0744046095083257</v>
      </c>
      <c r="P2024" s="1">
        <f>P2023-P2025-P2026</f>
        <v>1.1609645596480558</v>
      </c>
      <c r="Q2024" s="1">
        <f>Q2023-Q2025-Q2026</f>
        <v>1.2018437058651152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6.44790989489563E-6</v>
      </c>
      <c r="J2025" s="1" cm="1">
        <f t="array" ref="J2025">SUMPRODUCT(ISNUMBER(SEARCH("SUP_ELCH2*D",[1]OUT_SyntheticFuels!$C$4:$C$1000))*1,("Var_cap"=[1]OUT_SyntheticFuels!$B$4:$B$1000)*1,[1]OUT_SyntheticFuels!I$4:I$1000)</f>
        <v>7.7208495336285806E-5</v>
      </c>
      <c r="K2025" s="1" cm="1">
        <f t="array" ref="K2025">SUMPRODUCT(ISNUMBER(SEARCH("SUP_ELCH2*D",[1]OUT_SyntheticFuels!$C$4:$C$1000))*1,("Var_cap"=[1]OUT_SyntheticFuels!$B$4:$B$1000)*1,[1]OUT_SyntheticFuels!J$4:J$1000)</f>
        <v>1.8686097520706E-4</v>
      </c>
      <c r="L2025" s="1" cm="1">
        <f t="array" ref="L2025">SUMPRODUCT(ISNUMBER(SEARCH("SUP_ELCH2*D",[1]OUT_SyntheticFuels!$C$4:$C$1000))*1,("Var_cap"=[1]OUT_SyntheticFuels!$B$4:$B$1000)*1,[1]OUT_SyntheticFuels!K$4:K$1000)</f>
        <v>2.06080406992176E-4</v>
      </c>
      <c r="M2025" s="1" cm="1">
        <f t="array" ref="M2025">SUMPRODUCT(ISNUMBER(SEARCH("SUP_ELCH2*D",[1]OUT_SyntheticFuels!$C$4:$C$1000))*1,("Var_cap"=[1]OUT_SyntheticFuels!$B$4:$B$1000)*1,[1]OUT_SyntheticFuels!L$4:L$1000)</f>
        <v>2.3994347879496101E-4</v>
      </c>
      <c r="N2025" s="1" cm="1">
        <f t="array" ref="N2025">SUMPRODUCT(ISNUMBER(SEARCH("SUP_ELCH2*D",[1]OUT_SyntheticFuels!$C$4:$C$1000))*1,("Var_cap"=[1]OUT_SyntheticFuels!$B$4:$B$1000)*1,[1]OUT_SyntheticFuels!M$4:M$1000)</f>
        <v>2.1642755250256401E-4</v>
      </c>
      <c r="O2025" s="1" cm="1">
        <f t="array" ref="O2025">SUMPRODUCT(ISNUMBER(SEARCH("SUP_ELCH2*D",[1]OUT_SyntheticFuels!$C$4:$C$1000))*1,("Var_cap"=[1]OUT_SyntheticFuels!$B$4:$B$1000)*1,[1]OUT_SyntheticFuels!N$4:N$1000)</f>
        <v>2.3017145175846201E-4</v>
      </c>
      <c r="P2025" s="1" cm="1">
        <f t="array" ref="P2025">SUMPRODUCT(ISNUMBER(SEARCH("SUP_ELCH2*D",[1]OUT_SyntheticFuels!$C$4:$C$1000))*1,("Var_cap"=[1]OUT_SyntheticFuels!$B$4:$B$1000)*1,[1]OUT_SyntheticFuels!O$4:O$1000)</f>
        <v>2.12095775223806E-4</v>
      </c>
      <c r="Q2025" s="1" cm="1">
        <f t="array" ref="Q2025">SUMPRODUCT(ISNUMBER(SEARCH("SUP_ELCH2*D",[1]OUT_SyntheticFuels!$C$4:$C$1000))*1,("Var_cap"=[1]OUT_SyntheticFuels!$B$4:$B$1000)*1,[1]OUT_SyntheticFuels!P$4:P$1000)</f>
        <v>2.9508060674584999E-4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4.2198177342653699E-4</v>
      </c>
      <c r="L2026" s="1" cm="1">
        <f t="array" ref="L2026">SUMPRODUCT(ISNUMBER(SEARCH("SUP_ELCH2*SOEC*",[1]OUT_SyntheticFuels!$C$4:$C$1000))*1,("Var_cap"=[1]OUT_SyntheticFuels!$B$4:$B$1000)*1,[1]OUT_SyntheticFuels!K$4:K$1000)</f>
        <v>4.8083783584734014E-4</v>
      </c>
      <c r="M2026" s="1" cm="1">
        <f t="array" ref="M2026">SUMPRODUCT(ISNUMBER(SEARCH("SUP_ELCH2*SOEC*",[1]OUT_SyntheticFuels!$C$4:$C$1000))*1,("Var_cap"=[1]OUT_SyntheticFuels!$B$4:$B$1000)*1,[1]OUT_SyntheticFuels!L$4:L$1000)</f>
        <v>4.4689364721143198E-4</v>
      </c>
      <c r="N2026" s="1" cm="1">
        <f t="array" ref="N2026">SUMPRODUCT(ISNUMBER(SEARCH("SUP_ELCH2*SOEC*",[1]OUT_SyntheticFuels!$C$4:$C$1000))*1,("Var_cap"=[1]OUT_SyntheticFuels!$B$4:$B$1000)*1,[1]OUT_SyntheticFuels!M$4:M$1000)</f>
        <v>6.8182464358265563E-4</v>
      </c>
      <c r="O2026" s="1" cm="1">
        <f t="array" ref="O2026">SUMPRODUCT(ISNUMBER(SEARCH("SUP_ELCH2*SOEC*",[1]OUT_SyntheticFuels!$C$4:$C$1000))*1,("Var_cap"=[1]OUT_SyntheticFuels!$B$4:$B$1000)*1,[1]OUT_SyntheticFuels!N$4:N$1000)</f>
        <v>8.8220922048522449E-4</v>
      </c>
      <c r="P2026" s="1" cm="1">
        <f t="array" ref="P2026">SUMPRODUCT(ISNUMBER(SEARCH("SUP_ELCH2*SOEC*",[1]OUT_SyntheticFuels!$C$4:$C$1000))*1,("Var_cap"=[1]OUT_SyntheticFuels!$B$4:$B$1000)*1,[1]OUT_SyntheticFuels!O$4:O$1000)</f>
        <v>6.826873813059629E-4</v>
      </c>
      <c r="Q2026" s="1" cm="1">
        <f t="array" ref="Q2026">SUMPRODUCT(ISNUMBER(SEARCH("SUP_ELCH2*SOEC*",[1]OUT_SyntheticFuels!$C$4:$C$1000))*1,("Var_cap"=[1]OUT_SyntheticFuels!$B$4:$B$1000)*1,[1]OUT_SyntheticFuels!P$4:P$1000)</f>
        <v>1.4784055219700754E-3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2.5154951546233302E-7</v>
      </c>
      <c r="J2027" s="1">
        <f t="shared" ref="J2027" si="2199">SUM(J2028:J2029)</f>
        <v>7.7202904509694894E-7</v>
      </c>
      <c r="K2027" s="1">
        <f t="shared" ref="K2027" si="2200">SUM(K2028:K2029)</f>
        <v>1.6590507376944661E-6</v>
      </c>
      <c r="L2027" s="1">
        <f t="shared" ref="L2027:O2027" si="2201">SUM(L2028:L2029)</f>
        <v>2.741840014859784E-6</v>
      </c>
      <c r="M2027" s="1">
        <f t="shared" si="2201"/>
        <v>1.6345711887069122E-4</v>
      </c>
      <c r="N2027" s="1">
        <f t="shared" si="2201"/>
        <v>1.6615607800648426E-4</v>
      </c>
      <c r="O2027" s="1">
        <f t="shared" si="2201"/>
        <v>2.3171552601287541E-4</v>
      </c>
      <c r="P2027" s="1">
        <f>SUM(P2028:P2029)</f>
        <v>2.3455808594624209E-4</v>
      </c>
      <c r="Q2027" s="1">
        <f>SUM(Q2028:Q2029)</f>
        <v>4.9345670618076987E-4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2.5154951546233302E-7</v>
      </c>
      <c r="J2028" s="1" cm="1">
        <f t="array" ref="J2028">SUMPRODUCT(ISNUMBER(SEARCH("SUP_NGAH2",[1]OUT_SyntheticFuels!$C$4:$C$1000))*1,("Var_cap"=[1]OUT_SyntheticFuels!$B$4:$B$1000)*1,[1]OUT_SyntheticFuels!I$4:I$1000)-J2029</f>
        <v>7.7202904509694894E-7</v>
      </c>
      <c r="K2028" s="1" cm="1">
        <f t="array" ref="K2028">SUMPRODUCT(ISNUMBER(SEARCH("SUP_NGAH2",[1]OUT_SyntheticFuels!$C$4:$C$1000))*1,("Var_cap"=[1]OUT_SyntheticFuels!$B$4:$B$1000)*1,[1]OUT_SyntheticFuels!J$4:J$1000)-K2029</f>
        <v>1.1552796719241401E-6</v>
      </c>
      <c r="L2028" s="1" cm="1">
        <f t="array" ref="L2028">SUMPRODUCT(ISNUMBER(SEARCH("SUP_NGAH2",[1]OUT_SyntheticFuels!$C$4:$C$1000))*1,("Var_cap"=[1]OUT_SyntheticFuels!$B$4:$B$1000)*1,[1]OUT_SyntheticFuels!K$4:K$1000)-L2029</f>
        <v>1.9240426068779398E-6</v>
      </c>
      <c r="M2028" s="1" cm="1">
        <f t="array" ref="M2028">SUMPRODUCT(ISNUMBER(SEARCH("SUP_NGAH2",[1]OUT_SyntheticFuels!$C$4:$C$1000))*1,("Var_cap"=[1]OUT_SyntheticFuels!$B$4:$B$1000)*1,[1]OUT_SyntheticFuels!L$4:L$1000)-M2029</f>
        <v>9.166689728919798E-5</v>
      </c>
      <c r="N2028" s="1" cm="1">
        <f t="array" ref="N2028">SUMPRODUCT(ISNUMBER(SEARCH("SUP_NGAH2",[1]OUT_SyntheticFuels!$C$4:$C$1000))*1,("Var_cap"=[1]OUT_SyntheticFuels!$B$4:$B$1000)*1,[1]OUT_SyntheticFuels!M$4:M$1000)-N2029</f>
        <v>9.3546895848321322E-5</v>
      </c>
      <c r="O2028" s="1" cm="1">
        <f t="array" ref="O2028">SUMPRODUCT(ISNUMBER(SEARCH("SUP_NGAH2",[1]OUT_SyntheticFuels!$C$4:$C$1000))*1,("Var_cap"=[1]OUT_SyntheticFuels!$B$4:$B$1000)*1,[1]OUT_SyntheticFuels!N$4:N$1000)-O2029</f>
        <v>1.4086278856399167E-4</v>
      </c>
      <c r="P2028" s="1" cm="1">
        <f t="array" ref="P2028">SUMPRODUCT(ISNUMBER(SEARCH("SUP_NGAH2",[1]OUT_SyntheticFuels!$C$4:$C$1000))*1,("Var_cap"=[1]OUT_SyntheticFuels!$B$4:$B$1000)*1,[1]OUT_SyntheticFuels!O$4:O$1000)-P2029</f>
        <v>1.4301933355139579E-4</v>
      </c>
      <c r="Q2028" s="1" cm="1">
        <f t="array" ref="Q2028">SUMPRODUCT(ISNUMBER(SEARCH("SUP_NGAH2",[1]OUT_SyntheticFuels!$C$4:$C$1000))*1,("Var_cap"=[1]OUT_SyntheticFuels!$B$4:$B$1000)*1,[1]OUT_SyntheticFuels!P$4:P$1000)-Q2029</f>
        <v>3.2361963844687597E-4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5.0377106577032598E-7</v>
      </c>
      <c r="L2029" s="1" cm="1">
        <f t="array" ref="L2029">SUMPRODUCT(ISNUMBER(SEARCH("SUP_NGAH2CCS",[1]OUT_SyntheticFuels!$C$4:$C$1000))*1,("Var_cap"=[1]OUT_SyntheticFuels!$B$4:$B$1000)*1,[1]OUT_SyntheticFuels!K$4:K$1000)</f>
        <v>8.1779740798184411E-7</v>
      </c>
      <c r="M2029" s="1" cm="1">
        <f t="array" ref="M2029">SUMPRODUCT(ISNUMBER(SEARCH("SUP_NGAH2CCS",[1]OUT_SyntheticFuels!$C$4:$C$1000))*1,("Var_cap"=[1]OUT_SyntheticFuels!$B$4:$B$1000)*1,[1]OUT_SyntheticFuels!L$4:L$1000)</f>
        <v>7.1790221581493241E-5</v>
      </c>
      <c r="N2029" s="1" cm="1">
        <f t="array" ref="N2029">SUMPRODUCT(ISNUMBER(SEARCH("SUP_NGAH2CCS",[1]OUT_SyntheticFuels!$C$4:$C$1000))*1,("Var_cap"=[1]OUT_SyntheticFuels!$B$4:$B$1000)*1,[1]OUT_SyntheticFuels!M$4:M$1000)</f>
        <v>7.2609182158162939E-5</v>
      </c>
      <c r="O2029" s="1" cm="1">
        <f t="array" ref="O2029">SUMPRODUCT(ISNUMBER(SEARCH("SUP_NGAH2CCS",[1]OUT_SyntheticFuels!$C$4:$C$1000))*1,("Var_cap"=[1]OUT_SyntheticFuels!$B$4:$B$1000)*1,[1]OUT_SyntheticFuels!N$4:N$1000)</f>
        <v>9.0852737448883728E-5</v>
      </c>
      <c r="P2029" s="1" cm="1">
        <f t="array" ref="P2029">SUMPRODUCT(ISNUMBER(SEARCH("SUP_NGAH2CCS",[1]OUT_SyntheticFuels!$C$4:$C$1000))*1,("Var_cap"=[1]OUT_SyntheticFuels!$B$4:$B$1000)*1,[1]OUT_SyntheticFuels!O$4:O$1000)</f>
        <v>9.1538752394846286E-5</v>
      </c>
      <c r="Q2029" s="1" cm="1">
        <f t="array" ref="Q2029">SUMPRODUCT(ISNUMBER(SEARCH("SUP_NGAH2CCS",[1]OUT_SyntheticFuels!$C$4:$C$1000))*1,("Var_cap"=[1]OUT_SyntheticFuels!$B$4:$B$1000)*1,[1]OUT_SyntheticFuels!P$4:P$1000)</f>
        <v>1.698370677338939E-4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0</v>
      </c>
      <c r="J2030" s="1">
        <f t="shared" ref="J2030" si="2206">SUM(J2031:J2032)</f>
        <v>0</v>
      </c>
      <c r="K2030" s="1">
        <f t="shared" ref="K2030" si="2207">SUM(K2031:K2032)</f>
        <v>0</v>
      </c>
      <c r="L2030" s="1">
        <f t="shared" ref="L2030:O2030" si="2208">SUM(L2031:L2032)</f>
        <v>0</v>
      </c>
      <c r="M2030" s="1">
        <f t="shared" si="2208"/>
        <v>0.16903119772851682</v>
      </c>
      <c r="N2030" s="1">
        <f t="shared" si="2208"/>
        <v>0.16903694993845117</v>
      </c>
      <c r="O2030" s="1">
        <f t="shared" si="2208"/>
        <v>0.19628890055250547</v>
      </c>
      <c r="P2030" s="1">
        <f>SUM(P2031:P2032)</f>
        <v>0.20228302775861462</v>
      </c>
      <c r="Q2030" s="1">
        <f>SUM(Q2031:Q2032)</f>
        <v>0.21119602915542976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M2031" s="1" cm="1">
        <f t="array" ref="M2031">SUMPRODUCT(ISNUMBER(SEARCH("SUP_WODH2",[1]OUT_SyntheticFuels!$C$4:$C$1000))*1,("Var_cap"=[1]OUT_SyntheticFuels!$B$4:$B$1000)*1,[1]OUT_SyntheticFuels!L$4:L$1000)-M2032</f>
        <v>3.5891398817822218E-5</v>
      </c>
      <c r="N2031" s="1" cm="1">
        <f t="array" ref="N2031">SUMPRODUCT(ISNUMBER(SEARCH("SUP_WODH2",[1]OUT_SyntheticFuels!$C$4:$C$1000))*1,("Var_cap"=[1]OUT_SyntheticFuels!$B$4:$B$1000)*1,[1]OUT_SyntheticFuels!M$4:M$1000)-N2032</f>
        <v>3.6519499407028366E-5</v>
      </c>
      <c r="O2031" s="1" cm="1">
        <f t="array" ref="O2031">SUMPRODUCT(ISNUMBER(SEARCH("SUP_WODH2",[1]OUT_SyntheticFuels!$C$4:$C$1000))*1,("Var_cap"=[1]OUT_SyntheticFuels!$B$4:$B$1000)*1,[1]OUT_SyntheticFuels!N$4:N$1000)-O2032</f>
        <v>4.8156330166165828E-5</v>
      </c>
      <c r="P2031" s="1" cm="1">
        <f t="array" ref="P2031">SUMPRODUCT(ISNUMBER(SEARCH("SUP_WODH2",[1]OUT_SyntheticFuels!$C$4:$C$1000))*1,("Var_cap"=[1]OUT_SyntheticFuels!$B$4:$B$1000)*1,[1]OUT_SyntheticFuels!O$4:O$1000)-P2032</f>
        <v>4.8408843777825172E-5</v>
      </c>
      <c r="Q2031" s="1" cm="1">
        <f t="array" ref="Q2031">SUMPRODUCT(ISNUMBER(SEARCH("SUP_WODH2",[1]OUT_SyntheticFuels!$C$4:$C$1000))*1,("Var_cap"=[1]OUT_SyntheticFuels!$B$4:$B$1000)*1,[1]OUT_SyntheticFuels!P$4:P$1000)-Q2032</f>
        <v>1.0185627308617606E-4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0.168995306329699</v>
      </c>
      <c r="N2032" s="1" cm="1">
        <f t="array" ref="N2032">SUMPRODUCT(ISNUMBER(SEARCH("SUP_WODH2CCS",[1]OUT_SyntheticFuels!$C$4:$C$1000))*1,("Var_cap"=[1]OUT_SyntheticFuels!$B$4:$B$1000)*1,[1]OUT_SyntheticFuels!M$4:M$1000)</f>
        <v>0.16900043043904414</v>
      </c>
      <c r="O2032" s="1" cm="1">
        <f t="array" ref="O2032">SUMPRODUCT(ISNUMBER(SEARCH("SUP_WODH2CCS",[1]OUT_SyntheticFuels!$C$4:$C$1000))*1,("Var_cap"=[1]OUT_SyntheticFuels!$B$4:$B$1000)*1,[1]OUT_SyntheticFuels!N$4:N$1000)</f>
        <v>0.19624074422233931</v>
      </c>
      <c r="P2032" s="1" cm="1">
        <f t="array" ref="P2032">SUMPRODUCT(ISNUMBER(SEARCH("SUP_WODH2CCS",[1]OUT_SyntheticFuels!$C$4:$C$1000))*1,("Var_cap"=[1]OUT_SyntheticFuels!$B$4:$B$1000)*1,[1]OUT_SyntheticFuels!O$4:O$1000)</f>
        <v>0.20223461891483679</v>
      </c>
      <c r="Q2032" s="1" cm="1">
        <f t="array" ref="Q2032">SUMPRODUCT(ISNUMBER(SEARCH("SUP_WODH2CCS",[1]OUT_SyntheticFuels!$C$4:$C$1000))*1,("Var_cap"=[1]OUT_SyntheticFuels!$B$4:$B$1000)*1,[1]OUT_SyntheticFuels!P$4:P$1000)</f>
        <v>0.21109417288234358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3.7873753441514987E-2</v>
      </c>
      <c r="G2034" s="7" cm="1">
        <f t="array" ref="G2034">SUMPRODUCT(("CT_CWODBDS"=[1]OUT_SyntheticFuels!$C$4:$C$1000)*1,("Var_cap"=[1]OUT_SyntheticFuels!$B$4:$B$1000)*1,[1]OUT_SyntheticFuels!F$4:F$1000)</f>
        <v>3.3045530180068214E-2</v>
      </c>
      <c r="H2034" s="7" cm="1">
        <f t="array" ref="H2034">SUMPRODUCT(("CT_CWODBDS"=[1]OUT_SyntheticFuels!$C$4:$C$1000)*1,("Var_cap"=[1]OUT_SyntheticFuels!$B$4:$B$1000)*1,[1]OUT_SyntheticFuels!G$4:G$1000)</f>
        <v>2.4810714434617007E-2</v>
      </c>
      <c r="I2034" s="7" cm="1">
        <f t="array" ref="I2034">SUMPRODUCT(("CT_CWODBDS"=[1]OUT_SyntheticFuels!$C$4:$C$1000)*1,("Var_cap"=[1]OUT_SyntheticFuels!$B$4:$B$1000)*1,[1]OUT_SyntheticFuels!H$4:H$1000)</f>
        <v>3.7453313805037303E-5</v>
      </c>
      <c r="J2034" s="7" cm="1">
        <f t="array" ref="J2034">SUMPRODUCT(("CT_CWODBDS"=[1]OUT_SyntheticFuels!$C$4:$C$1000)*1,("Var_cap"=[1]OUT_SyntheticFuels!$B$4:$B$1000)*1,[1]OUT_SyntheticFuels!I$4:I$1000)</f>
        <v>3.3234067487987462E-5</v>
      </c>
      <c r="K2034" s="7" cm="1">
        <f t="array" ref="K2034">SUMPRODUCT(("CT_CWODBDS"=[1]OUT_SyntheticFuels!$C$4:$C$1000)*1,("Var_cap"=[1]OUT_SyntheticFuels!$B$4:$B$1000)*1,[1]OUT_SyntheticFuels!J$4:J$1000)</f>
        <v>2.5222952977466332E-5</v>
      </c>
      <c r="L2034" s="7" cm="1">
        <f t="array" ref="L2034">SUMPRODUCT(("CT_CWODBDS"=[1]OUT_SyntheticFuels!$C$4:$C$1000)*1,("Var_cap"=[1]OUT_SyntheticFuels!$B$4:$B$1000)*1,[1]OUT_SyntheticFuels!K$4:K$1000)</f>
        <v>2.6253382987549299E-5</v>
      </c>
      <c r="M2034" s="7" cm="1">
        <f t="array" ref="M2034">SUMPRODUCT(("CT_CWODBDS"=[1]OUT_SyntheticFuels!$C$4:$C$1000)*1,("Var_cap"=[1]OUT_SyntheticFuels!$B$4:$B$1000)*1,[1]OUT_SyntheticFuels!L$4:L$1000)</f>
        <v>4.219559768146E-5</v>
      </c>
      <c r="N2034" s="7" cm="1">
        <f t="array" ref="N2034">SUMPRODUCT(("CT_CWODBDS"=[1]OUT_SyntheticFuels!$C$4:$C$1000)*1,("Var_cap"=[1]OUT_SyntheticFuels!$B$4:$B$1000)*1,[1]OUT_SyntheticFuels!M$4:M$1000)</f>
        <v>2.86378157114311E-5</v>
      </c>
      <c r="O2034" s="7" cm="1">
        <f t="array" ref="O2034">SUMPRODUCT(("CT_CWODBDS"=[1]OUT_SyntheticFuels!$C$4:$C$1000)*1,("Var_cap"=[1]OUT_SyntheticFuels!$B$4:$B$1000)*1,[1]OUT_SyntheticFuels!N$4:N$1000)</f>
        <v>4.8650292224128959E-5</v>
      </c>
      <c r="P2034" s="7" cm="1">
        <f t="array" ref="P2034">SUMPRODUCT(("CT_CWODBDS"=[1]OUT_SyntheticFuels!$C$4:$C$1000)*1,("Var_cap"=[1]OUT_SyntheticFuels!$B$4:$B$1000)*1,[1]OUT_SyntheticFuels!O$4:O$1000)</f>
        <v>4.7705102908588096E-5</v>
      </c>
      <c r="Q2034" s="7" cm="1">
        <f t="array" ref="Q2034">SUMPRODUCT(("CT_CWODBDS"=[1]OUT_SyntheticFuels!$C$4:$C$1000)*1,("Var_cap"=[1]OUT_SyntheticFuels!$B$4:$B$1000)*1,[1]OUT_SyntheticFuels!P$4:P$1000)</f>
        <v>9.7051710921742526E-5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1.9883604489769E-5</v>
      </c>
      <c r="L2035" s="7" cm="1">
        <f t="array" ref="L2035">SUMPRODUCT(("CT_CWODBDSCCS"=[1]OUT_SyntheticFuels!$C$4:$C$1000)*1,("Var_cap"=[1]OUT_SyntheticFuels!$B$4:$B$1000)*1,[1]OUT_SyntheticFuels!K$4:K$1000)</f>
        <v>2.46489344807202E-5</v>
      </c>
      <c r="M2035" s="7" cm="1">
        <f t="array" ref="M2035">SUMPRODUCT(("CT_CWODBDSCCS"=[1]OUT_SyntheticFuels!$C$4:$C$1000)*1,("Var_cap"=[1]OUT_SyntheticFuels!$B$4:$B$1000)*1,[1]OUT_SyntheticFuels!L$4:L$1000)</f>
        <v>0.18861469129090799</v>
      </c>
      <c r="N2035" s="7" cm="1">
        <f t="array" ref="N2035">SUMPRODUCT(("CT_CWODBDSCCS"=[1]OUT_SyntheticFuels!$C$4:$C$1000)*1,("Var_cap"=[1]OUT_SyntheticFuels!$B$4:$B$1000)*1,[1]OUT_SyntheticFuels!M$4:M$1000)</f>
        <v>0.201177473401976</v>
      </c>
      <c r="O2035" s="7" cm="1">
        <f t="array" ref="O2035">SUMPRODUCT(("CT_CWODBDSCCS"=[1]OUT_SyntheticFuels!$C$4:$C$1000)*1,("Var_cap"=[1]OUT_SyntheticFuels!$B$4:$B$1000)*1,[1]OUT_SyntheticFuels!N$4:N$1000)</f>
        <v>0.20116062724025499</v>
      </c>
      <c r="P2035" s="7" cm="1">
        <f t="array" ref="P2035">SUMPRODUCT(("CT_CWODBDSCCS"=[1]OUT_SyntheticFuels!$C$4:$C$1000)*1,("Var_cap"=[1]OUT_SyntheticFuels!$B$4:$B$1000)*1,[1]OUT_SyntheticFuels!O$4:O$1000)</f>
        <v>0.20116430121703499</v>
      </c>
      <c r="Q2035" s="7" cm="1">
        <f t="array" ref="Q2035">SUMPRODUCT(("CT_CWODBDSCCS"=[1]OUT_SyntheticFuels!$C$4:$C$1000)*1,("Var_cap"=[1]OUT_SyntheticFuels!$B$4:$B$1000)*1,[1]OUT_SyntheticFuels!P$4:P$1000)</f>
        <v>0.20487398253325301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6.8961807247778818E-3</v>
      </c>
      <c r="G2036" s="7" cm="1">
        <f t="array" ref="G2036">SUMPRODUCT(("CT_CWODETH"=[1]OUT_SyntheticFuels!$C$4:$C$1000)*1,("Var_cap"=[1]OUT_SyntheticFuels!$B$4:$B$1000)*1,[1]OUT_SyntheticFuels!F$4:F$1000)</f>
        <v>6.8954641596517176E-3</v>
      </c>
      <c r="H2036" s="7" cm="1">
        <f t="array" ref="H2036">SUMPRODUCT(("CT_CWODETH"=[1]OUT_SyntheticFuels!$C$4:$C$1000)*1,("Var_cap"=[1]OUT_SyntheticFuels!$B$4:$B$1000)*1,[1]OUT_SyntheticFuels!G$4:G$1000)</f>
        <v>6.8954742981356711E-3</v>
      </c>
      <c r="I2036" s="7" cm="1">
        <f t="array" ref="I2036">SUMPRODUCT(("CT_CWODETH"=[1]OUT_SyntheticFuels!$C$4:$C$1000)*1,("Var_cap"=[1]OUT_SyntheticFuels!$B$4:$B$1000)*1,[1]OUT_SyntheticFuels!H$4:H$1000)</f>
        <v>2.3871281461270051E-5</v>
      </c>
      <c r="J2036" s="7" cm="1">
        <f t="array" ref="J2036">SUMPRODUCT(("CT_CWODETH"=[1]OUT_SyntheticFuels!$C$4:$C$1000)*1,("Var_cap"=[1]OUT_SyntheticFuels!$B$4:$B$1000)*1,[1]OUT_SyntheticFuels!I$4:I$1000)</f>
        <v>2.4823669602099668E-5</v>
      </c>
      <c r="K2036" s="7" cm="1">
        <f t="array" ref="K2036">SUMPRODUCT(("CT_CWODETH"=[1]OUT_SyntheticFuels!$C$4:$C$1000)*1,("Var_cap"=[1]OUT_SyntheticFuels!$B$4:$B$1000)*1,[1]OUT_SyntheticFuels!J$4:J$1000)</f>
        <v>1.7807229689530309E-5</v>
      </c>
      <c r="L2036" s="7" cm="1">
        <f t="array" ref="L2036">SUMPRODUCT(("CT_CWODETH"=[1]OUT_SyntheticFuels!$C$4:$C$1000)*1,("Var_cap"=[1]OUT_SyntheticFuels!$B$4:$B$1000)*1,[1]OUT_SyntheticFuels!K$4:K$1000)</f>
        <v>1.6410498105301177E-5</v>
      </c>
      <c r="M2036" s="7" cm="1">
        <f t="array" ref="M2036">SUMPRODUCT(("CT_CWODETH"=[1]OUT_SyntheticFuels!$C$4:$C$1000)*1,("Var_cap"=[1]OUT_SyntheticFuels!$B$4:$B$1000)*1,[1]OUT_SyntheticFuels!L$4:L$1000)</f>
        <v>2.7632975689012083E-5</v>
      </c>
      <c r="N2036" s="7" cm="1">
        <f t="array" ref="N2036">SUMPRODUCT(("CT_CWODETH"=[1]OUT_SyntheticFuels!$C$4:$C$1000)*1,("Var_cap"=[1]OUT_SyntheticFuels!$B$4:$B$1000)*1,[1]OUT_SyntheticFuels!M$4:M$1000)</f>
        <v>2.5996495449980311E-5</v>
      </c>
      <c r="O2036" s="7" cm="1">
        <f t="array" ref="O2036">SUMPRODUCT(("CT_CWODETH"=[1]OUT_SyntheticFuels!$C$4:$C$1000)*1,("Var_cap"=[1]OUT_SyntheticFuels!$B$4:$B$1000)*1,[1]OUT_SyntheticFuels!N$4:N$1000)</f>
        <v>4.1362968600590489E-5</v>
      </c>
      <c r="P2036" s="7" cm="1">
        <f t="array" ref="P2036">SUMPRODUCT(("CT_CWODETH"=[1]OUT_SyntheticFuels!$C$4:$C$1000)*1,("Var_cap"=[1]OUT_SyntheticFuels!$B$4:$B$1000)*1,[1]OUT_SyntheticFuels!O$4:O$1000)</f>
        <v>3.4159922166878804E-5</v>
      </c>
      <c r="Q2036" s="7" cm="1">
        <f t="array" ref="Q2036">SUMPRODUCT(("CT_CWODETH"=[1]OUT_SyntheticFuels!$C$4:$C$1000)*1,("Var_cap"=[1]OUT_SyntheticFuels!$B$4:$B$1000)*1,[1]OUT_SyntheticFuels!P$4:P$1000)</f>
        <v>7.7503299847256772E-5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1.3723337051573299E-5</v>
      </c>
      <c r="L2037" s="7" cm="1">
        <f t="array" ref="L2037">SUMPRODUCT(("CT_CWODETHCCS"=[1]OUT_SyntheticFuels!$C$4:$C$1000)*1,("Var_cap"=[1]OUT_SyntheticFuels!$B$4:$B$1000)*1,[1]OUT_SyntheticFuels!K$4:K$1000)</f>
        <v>1.50167192770385E-5</v>
      </c>
      <c r="M2037" s="7" cm="1">
        <f t="array" ref="M2037">SUMPRODUCT(("CT_CWODETHCCS"=[1]OUT_SyntheticFuels!$C$4:$C$1000)*1,("Var_cap"=[1]OUT_SyntheticFuels!$B$4:$B$1000)*1,[1]OUT_SyntheticFuels!L$4:L$1000)</f>
        <v>2.4633982859415599E-5</v>
      </c>
      <c r="N2037" s="7" cm="1">
        <f t="array" ref="N2037">SUMPRODUCT(("CT_CWODETHCCS"=[1]OUT_SyntheticFuels!$C$4:$C$1000)*1,("Var_cap"=[1]OUT_SyntheticFuels!$B$4:$B$1000)*1,[1]OUT_SyntheticFuels!M$4:M$1000)</f>
        <v>2.3117870898304701E-5</v>
      </c>
      <c r="O2037" s="7" cm="1">
        <f t="array" ref="O2037">SUMPRODUCT(("CT_CWODETHCCS"=[1]OUT_SyntheticFuels!$C$4:$C$1000)*1,("Var_cap"=[1]OUT_SyntheticFuels!$B$4:$B$1000)*1,[1]OUT_SyntheticFuels!N$4:N$1000)</f>
        <v>3.4103257386287998E-5</v>
      </c>
      <c r="P2037" s="7" cm="1">
        <f t="array" ref="P2037">SUMPRODUCT(("CT_CWODETHCCS"=[1]OUT_SyntheticFuels!$C$4:$C$1000)*1,("Var_cap"=[1]OUT_SyntheticFuels!$B$4:$B$1000)*1,[1]OUT_SyntheticFuels!O$4:O$1000)</f>
        <v>3.3286645950636302E-5</v>
      </c>
      <c r="Q2037" s="7" cm="1">
        <f t="array" ref="Q2037">SUMPRODUCT(("CT_CWODETHCCS"=[1]OUT_SyntheticFuels!$C$4:$C$1000)*1,("Var_cap"=[1]OUT_SyntheticFuels!$B$4:$B$1000)*1,[1]OUT_SyntheticFuels!P$4:P$1000)</f>
        <v>7.7097942785803498E-5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4.95091846373217E-2</v>
      </c>
      <c r="G2038" s="7" cm="1">
        <f t="array" ref="G2038">SUMPRODUCT(("SUP_MNRBIO"=[1]OUT_SyntheticFuels!$C$4:$C$1000)*1,("Var_cap"=[1]OUT_SyntheticFuels!$B$4:$B$1000)*1,[1]OUT_SyntheticFuels!F$4:F$1000)</f>
        <v>0.12931277563066909</v>
      </c>
      <c r="H2038" s="7" cm="1">
        <f t="array" ref="H2038">SUMPRODUCT(("SUP_MNRBIO"=[1]OUT_SyntheticFuels!$C$4:$C$1000)*1,("Var_cap"=[1]OUT_SyntheticFuels!$B$4:$B$1000)*1,[1]OUT_SyntheticFuels!G$4:G$1000)</f>
        <v>0.16239637044011185</v>
      </c>
      <c r="I2038" s="7" cm="1">
        <f t="array" ref="I2038">SUMPRODUCT(("SUP_MNRBIO"=[1]OUT_SyntheticFuels!$C$4:$C$1000)*1,("Var_cap"=[1]OUT_SyntheticFuels!$B$4:$B$1000)*1,[1]OUT_SyntheticFuels!H$4:H$1000)</f>
        <v>0.16239958420296269</v>
      </c>
      <c r="J2038" s="7" cm="1">
        <f t="array" ref="J2038">SUMPRODUCT(("SUP_MNRBIO"=[1]OUT_SyntheticFuels!$C$4:$C$1000)*1,("Var_cap"=[1]OUT_SyntheticFuels!$B$4:$B$1000)*1,[1]OUT_SyntheticFuels!I$4:I$1000)</f>
        <v>0.16240431517582046</v>
      </c>
      <c r="K2038" s="7" cm="1">
        <f t="array" ref="K2038">SUMPRODUCT(("SUP_MNRBIO"=[1]OUT_SyntheticFuels!$C$4:$C$1000)*1,("Var_cap"=[1]OUT_SyntheticFuels!$B$4:$B$1000)*1,[1]OUT_SyntheticFuels!J$4:J$1000)</f>
        <v>0.16243661362115216</v>
      </c>
      <c r="L2038" s="7" cm="1">
        <f t="array" ref="L2038">SUMPRODUCT(("SUP_MNRBIO"=[1]OUT_SyntheticFuels!$C$4:$C$1000)*1,("Var_cap"=[1]OUT_SyntheticFuels!$B$4:$B$1000)*1,[1]OUT_SyntheticFuels!K$4:K$1000)</f>
        <v>0.20385893990606038</v>
      </c>
      <c r="M2038" s="7" cm="1">
        <f t="array" ref="M2038">SUMPRODUCT(("SUP_MNRBIO"=[1]OUT_SyntheticFuels!$C$4:$C$1000)*1,("Var_cap"=[1]OUT_SyntheticFuels!$B$4:$B$1000)*1,[1]OUT_SyntheticFuels!L$4:L$1000)</f>
        <v>0.24363261064953945</v>
      </c>
      <c r="N2038" s="7" cm="1">
        <f t="array" ref="N2038">SUMPRODUCT(("SUP_MNRBIO"=[1]OUT_SyntheticFuels!$C$4:$C$1000)*1,("Var_cap"=[1]OUT_SyntheticFuels!$B$4:$B$1000)*1,[1]OUT_SyntheticFuels!M$4:M$1000)</f>
        <v>0.24363079644637531</v>
      </c>
      <c r="O2038" s="7" cm="1">
        <f t="array" ref="O2038">SUMPRODUCT(("SUP_MNRBIO"=[1]OUT_SyntheticFuels!$C$4:$C$1000)*1,("Var_cap"=[1]OUT_SyntheticFuels!$B$4:$B$1000)*1,[1]OUT_SyntheticFuels!N$4:N$1000)</f>
        <v>0.24363550114337074</v>
      </c>
      <c r="P2038" s="7" cm="1">
        <f t="array" ref="P2038">SUMPRODUCT(("SUP_MNRBIO"=[1]OUT_SyntheticFuels!$C$4:$C$1000)*1,("Var_cap"=[1]OUT_SyntheticFuels!$B$4:$B$1000)*1,[1]OUT_SyntheticFuels!O$4:O$1000)</f>
        <v>0.24363518234470244</v>
      </c>
      <c r="Q2038" s="7" cm="1">
        <f t="array" ref="Q2038">SUMPRODUCT(("SUP_MNRBIO"=[1]OUT_SyntheticFuels!$C$4:$C$1000)*1,("Var_cap"=[1]OUT_SyntheticFuels!$B$4:$B$1000)*1,[1]OUT_SyntheticFuels!P$4:P$1000)</f>
        <v>0.24368106644511661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0.21266791604242044</v>
      </c>
      <c r="G2039" s="7" cm="1">
        <f t="array" ref="G2039">SUMPRODUCT(("SUP_WSTBIO"=[1]OUT_SyntheticFuels!$C$4:$C$1000)*1,("Var_cap"=[1]OUT_SyntheticFuels!$B$4:$B$1000)*1,[1]OUT_SyntheticFuels!F$4:F$1000)</f>
        <v>0.23306807412603772</v>
      </c>
      <c r="H2039" s="7" cm="1">
        <f t="array" ref="H2039">SUMPRODUCT(("SUP_WSTBIO"=[1]OUT_SyntheticFuels!$C$4:$C$1000)*1,("Var_cap"=[1]OUT_SyntheticFuels!$B$4:$B$1000)*1,[1]OUT_SyntheticFuels!G$4:G$1000)</f>
        <v>0.23306690765666008</v>
      </c>
      <c r="I2039" s="7" cm="1">
        <f t="array" ref="I2039">SUMPRODUCT(("SUP_WSTBIO"=[1]OUT_SyntheticFuels!$C$4:$C$1000)*1,("Var_cap"=[1]OUT_SyntheticFuels!$B$4:$B$1000)*1,[1]OUT_SyntheticFuels!H$4:H$1000)</f>
        <v>0.23233265788435356</v>
      </c>
      <c r="J2039" s="7" cm="1">
        <f t="array" ref="J2039">SUMPRODUCT(("SUP_WSTBIO"=[1]OUT_SyntheticFuels!$C$4:$C$1000)*1,("Var_cap"=[1]OUT_SyntheticFuels!$B$4:$B$1000)*1,[1]OUT_SyntheticFuels!I$4:I$1000)</f>
        <v>0.23187336920768359</v>
      </c>
      <c r="K2039" s="7" cm="1">
        <f t="array" ref="K2039">SUMPRODUCT(("SUP_WSTBIO"=[1]OUT_SyntheticFuels!$C$4:$C$1000)*1,("Var_cap"=[1]OUT_SyntheticFuels!$B$4:$B$1000)*1,[1]OUT_SyntheticFuels!J$4:J$1000)</f>
        <v>0.22041872632039605</v>
      </c>
      <c r="L2039" s="7" cm="1">
        <f t="array" ref="L2039">SUMPRODUCT(("SUP_WSTBIO"=[1]OUT_SyntheticFuels!$C$4:$C$1000)*1,("Var_cap"=[1]OUT_SyntheticFuels!$B$4:$B$1000)*1,[1]OUT_SyntheticFuels!K$4:K$1000)</f>
        <v>0.3481954133419099</v>
      </c>
      <c r="M2039" s="7" cm="1">
        <f t="array" ref="M2039">SUMPRODUCT(("SUP_WSTBIO"=[1]OUT_SyntheticFuels!$C$4:$C$1000)*1,("Var_cap"=[1]OUT_SyntheticFuels!$B$4:$B$1000)*1,[1]OUT_SyntheticFuels!L$4:L$1000)</f>
        <v>0.37191178140009956</v>
      </c>
      <c r="N2039" s="7" cm="1">
        <f t="array" ref="N2039">SUMPRODUCT(("SUP_WSTBIO"=[1]OUT_SyntheticFuels!$C$4:$C$1000)*1,("Var_cap"=[1]OUT_SyntheticFuels!$B$4:$B$1000)*1,[1]OUT_SyntheticFuels!M$4:M$1000)</f>
        <v>0.3893119958066345</v>
      </c>
      <c r="O2039" s="7" cm="1">
        <f t="array" ref="O2039">SUMPRODUCT(("SUP_WSTBIO"=[1]OUT_SyntheticFuels!$C$4:$C$1000)*1,("Var_cap"=[1]OUT_SyntheticFuels!$B$4:$B$1000)*1,[1]OUT_SyntheticFuels!N$4:N$1000)</f>
        <v>0.38934502434735219</v>
      </c>
      <c r="P2039" s="7" cm="1">
        <f t="array" ref="P2039">SUMPRODUCT(("SUP_WSTBIO"=[1]OUT_SyntheticFuels!$C$4:$C$1000)*1,("Var_cap"=[1]OUT_SyntheticFuels!$B$4:$B$1000)*1,[1]OUT_SyntheticFuels!O$4:O$1000)</f>
        <v>0.38935152111755911</v>
      </c>
      <c r="Q2039" s="7" cm="1">
        <f t="array" ref="Q2039">SUMPRODUCT(("SUP_WSTBIO"=[1]OUT_SyntheticFuels!$C$4:$C$1000)*1,("Var_cap"=[1]OUT_SyntheticFuels!$B$4:$B$1000)*1,[1]OUT_SyntheticFuels!P$4:P$1000)</f>
        <v>0.38931969979759135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2.39330730004065E-5</v>
      </c>
      <c r="L2041" s="7" cm="1">
        <f t="array" ref="L2041">SUMPRODUCT(("SUP_WSTHTGBIO"=[1]OUT_SyntheticFuels!$C$4:$C$1000)*1,("Var_cap"=[1]OUT_SyntheticFuels!$B$4:$B$1000)*1,[1]OUT_SyntheticFuels!K$4:K$1000)</f>
        <v>2.8067047876268712E-5</v>
      </c>
      <c r="M2041" s="7" cm="1">
        <f t="array" ref="M2041">SUMPRODUCT(("SUP_WSTHTGBIO"=[1]OUT_SyntheticFuels!$C$4:$C$1000)*1,("Var_cap"=[1]OUT_SyntheticFuels!$B$4:$B$1000)*1,[1]OUT_SyntheticFuels!L$4:L$1000)</f>
        <v>8.6118951204974952E-5</v>
      </c>
      <c r="N2041" s="7" cm="1">
        <f t="array" ref="N2041">SUMPRODUCT(("SUP_WSTHTGBIO"=[1]OUT_SyntheticFuels!$C$4:$C$1000)*1,("Var_cap"=[1]OUT_SyntheticFuels!$B$4:$B$1000)*1,[1]OUT_SyntheticFuels!M$4:M$1000)</f>
        <v>8.059548897465254E-5</v>
      </c>
      <c r="O2041" s="7" cm="1">
        <f t="array" ref="O2041">SUMPRODUCT(("SUP_WSTHTGBIO"=[1]OUT_SyntheticFuels!$C$4:$C$1000)*1,("Var_cap"=[1]OUT_SyntheticFuels!$B$4:$B$1000)*1,[1]OUT_SyntheticFuels!N$4:N$1000)</f>
        <v>6.2847339957932183E-5</v>
      </c>
      <c r="P2041" s="7" cm="1">
        <f t="array" ref="P2041">SUMPRODUCT(("SUP_WSTHTGBIO"=[1]OUT_SyntheticFuels!$C$4:$C$1000)*1,("Var_cap"=[1]OUT_SyntheticFuels!$B$4:$B$1000)*1,[1]OUT_SyntheticFuels!O$4:O$1000)</f>
        <v>5.9094952845855346E-5</v>
      </c>
      <c r="Q2041" s="7" cm="1">
        <f t="array" ref="Q2041">SUMPRODUCT(("SUP_WSTHTGBIO"=[1]OUT_SyntheticFuels!$C$4:$C$1000)*1,("Var_cap"=[1]OUT_SyntheticFuels!$B$4:$B$1000)*1,[1]OUT_SyntheticFuels!P$4:P$1000)</f>
        <v>1.0707369220696138E-4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7.8159879852462292E-6</v>
      </c>
      <c r="L2042" s="7" cm="1">
        <f t="array" ref="L2042">SUMPRODUCT(("SUP_WSTHTGBIOCCS"=[1]OUT_SyntheticFuels!$C$4:$C$1000)*1,("Var_cap"=[1]OUT_SyntheticFuels!$B$4:$B$1000)*1,[1]OUT_SyntheticFuels!K$4:K$1000)</f>
        <v>8.6425628501001352E-6</v>
      </c>
      <c r="M2042" s="7" cm="1">
        <f t="array" ref="M2042">SUMPRODUCT(("SUP_WSTHTGBIOCCS"=[1]OUT_SyntheticFuels!$C$4:$C$1000)*1,("Var_cap"=[1]OUT_SyntheticFuels!$B$4:$B$1000)*1,[1]OUT_SyntheticFuels!L$4:L$1000)</f>
        <v>3.8880303268610596E-5</v>
      </c>
      <c r="N2042" s="7" cm="1">
        <f t="array" ref="N2042">SUMPRODUCT(("SUP_WSTHTGBIOCCS"=[1]OUT_SyntheticFuels!$C$4:$C$1000)*1,("Var_cap"=[1]OUT_SyntheticFuels!$B$4:$B$1000)*1,[1]OUT_SyntheticFuels!M$4:M$1000)</f>
        <v>3.4087569899202422E-5</v>
      </c>
      <c r="O2042" s="7" cm="1">
        <f t="array" ref="O2042">SUMPRODUCT(("SUP_WSTHTGBIOCCS"=[1]OUT_SyntheticFuels!$C$4:$C$1000)*1,("Var_cap"=[1]OUT_SyntheticFuels!$B$4:$B$1000)*1,[1]OUT_SyntheticFuels!N$4:N$1000)</f>
        <v>3.1096757691513252E-5</v>
      </c>
      <c r="P2042" s="7" cm="1">
        <f t="array" ref="P2042">SUMPRODUCT(("SUP_WSTHTGBIOCCS"=[1]OUT_SyntheticFuels!$C$4:$C$1000)*1,("Var_cap"=[1]OUT_SyntheticFuels!$B$4:$B$1000)*1,[1]OUT_SyntheticFuels!O$4:O$1000)</f>
        <v>3.0847118787418139E-5</v>
      </c>
      <c r="Q2042" s="7" cm="1">
        <f t="array" ref="Q2042">SUMPRODUCT(("SUP_WSTHTGBIOCCS"=[1]OUT_SyntheticFuels!$C$4:$C$1000)*1,("Var_cap"=[1]OUT_SyntheticFuels!$B$4:$B$1000)*1,[1]OUT_SyntheticFuels!P$4:P$1000)</f>
        <v>4.0378981048826871E-5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6.1302795252177003E-7</v>
      </c>
      <c r="G2043" s="7" cm="1">
        <f t="array" ref="G2043">SUMPRODUCT(("SUP_WODBIO"=[1]OUT_SyntheticFuels!$C$4:$C$1000)*1,("Var_cap"=[1]OUT_SyntheticFuels!$B$4:$B$1000)*1,[1]OUT_SyntheticFuels!F$4:F$1000)</f>
        <v>2.105004891494641E-5</v>
      </c>
      <c r="H2043" s="7" cm="1">
        <f t="array" ref="H2043">SUMPRODUCT(("SUP_WODBIO"=[1]OUT_SyntheticFuels!$C$4:$C$1000)*1,("Var_cap"=[1]OUT_SyntheticFuels!$B$4:$B$1000)*1,[1]OUT_SyntheticFuels!G$4:G$1000)</f>
        <v>2.4039680406753392E-5</v>
      </c>
      <c r="I2043" s="7" cm="1">
        <f t="array" ref="I2043">SUMPRODUCT(("SUP_WODBIO"=[1]OUT_SyntheticFuels!$C$4:$C$1000)*1,("Var_cap"=[1]OUT_SyntheticFuels!$B$4:$B$1000)*1,[1]OUT_SyntheticFuels!H$4:H$1000)</f>
        <v>5.6327669942539715E-5</v>
      </c>
      <c r="J2043" s="7" cm="1">
        <f t="array" ref="J2043">SUMPRODUCT(("SUP_WODBIO"=[1]OUT_SyntheticFuels!$C$4:$C$1000)*1,("Var_cap"=[1]OUT_SyntheticFuels!$B$4:$B$1000)*1,[1]OUT_SyntheticFuels!I$4:I$1000)</f>
        <v>6.2943199508982831E-5</v>
      </c>
      <c r="K2043" s="7" cm="1">
        <f t="array" ref="K2043">SUMPRODUCT(("SUP_WODBIO"=[1]OUT_SyntheticFuels!$C$4:$C$1000)*1,("Var_cap"=[1]OUT_SyntheticFuels!$B$4:$B$1000)*1,[1]OUT_SyntheticFuels!J$4:J$1000)</f>
        <v>5.4836351982580474E-5</v>
      </c>
      <c r="L2043" s="7" cm="1">
        <f t="array" ref="L2043">SUMPRODUCT(("SUP_WODBIO"=[1]OUT_SyntheticFuels!$C$4:$C$1000)*1,("Var_cap"=[1]OUT_SyntheticFuels!$B$4:$B$1000)*1,[1]OUT_SyntheticFuels!K$4:K$1000)</f>
        <v>4.3724231747239546E-5</v>
      </c>
      <c r="M2043" s="7" cm="1">
        <f t="array" ref="M2043">SUMPRODUCT(("SUP_WODBIO"=[1]OUT_SyntheticFuels!$C$4:$C$1000)*1,("Var_cap"=[1]OUT_SyntheticFuels!$B$4:$B$1000)*1,[1]OUT_SyntheticFuels!L$4:L$1000)</f>
        <v>3.6221075316372989E-5</v>
      </c>
      <c r="N2043" s="7" cm="1">
        <f t="array" ref="N2043">SUMPRODUCT(("SUP_WODBIO"=[1]OUT_SyntheticFuels!$C$4:$C$1000)*1,("Var_cap"=[1]OUT_SyntheticFuels!$B$4:$B$1000)*1,[1]OUT_SyntheticFuels!M$4:M$1000)</f>
        <v>3.2411691539261387E-5</v>
      </c>
      <c r="O2043" s="7" cm="1">
        <f t="array" ref="O2043">SUMPRODUCT(("SUP_WODBIO"=[1]OUT_SyntheticFuels!$C$4:$C$1000)*1,("Var_cap"=[1]OUT_SyntheticFuels!$B$4:$B$1000)*1,[1]OUT_SyntheticFuels!N$4:N$1000)</f>
        <v>4.8370250511557895E-5</v>
      </c>
      <c r="P2043" s="7" cm="1">
        <f t="array" ref="P2043">SUMPRODUCT(("SUP_WODBIO"=[1]OUT_SyntheticFuels!$C$4:$C$1000)*1,("Var_cap"=[1]OUT_SyntheticFuels!$B$4:$B$1000)*1,[1]OUT_SyntheticFuels!O$4:O$1000)</f>
        <v>4.094945118393224E-5</v>
      </c>
      <c r="Q2043" s="7" cm="1">
        <f t="array" ref="Q2043">SUMPRODUCT(("SUP_WODBIO"=[1]OUT_SyntheticFuels!$C$4:$C$1000)*1,("Var_cap"=[1]OUT_SyntheticFuels!$B$4:$B$1000)*1,[1]OUT_SyntheticFuels!P$4:P$1000)</f>
        <v>9.8752848548946284E-5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2.1246607332558799E-5</v>
      </c>
      <c r="L2044" s="7" cm="1">
        <f t="array" ref="L2044">SUMPRODUCT(("SUP_WODBIOCCS"=[1]OUT_SyntheticFuels!$C$4:$C$1000)*1,("Var_cap"=[1]OUT_SyntheticFuels!$B$4:$B$1000)*1,[1]OUT_SyntheticFuels!K$4:K$1000)</f>
        <v>2.6526182017859301E-5</v>
      </c>
      <c r="M2044" s="7" cm="1">
        <f t="array" ref="M2044">SUMPRODUCT(("SUP_WODBIOCCS"=[1]OUT_SyntheticFuels!$C$4:$C$1000)*1,("Var_cap"=[1]OUT_SyntheticFuels!$B$4:$B$1000)*1,[1]OUT_SyntheticFuels!L$4:L$1000)</f>
        <v>5.0995901358740402E-5</v>
      </c>
      <c r="N2044" s="7" cm="1">
        <f t="array" ref="N2044">SUMPRODUCT(("SUP_WODBIOCCS"=[1]OUT_SyntheticFuels!$C$4:$C$1000)*1,("Var_cap"=[1]OUT_SyntheticFuels!$B$4:$B$1000)*1,[1]OUT_SyntheticFuels!M$4:M$1000)</f>
        <v>4.8289079249910601E-5</v>
      </c>
      <c r="O2044" s="7" cm="1">
        <f t="array" ref="O2044">SUMPRODUCT(("SUP_WODBIOCCS"=[1]OUT_SyntheticFuels!$C$4:$C$1000)*1,("Var_cap"=[1]OUT_SyntheticFuels!$B$4:$B$1000)*1,[1]OUT_SyntheticFuels!N$4:N$1000)</f>
        <v>5.3058763834955301E-5</v>
      </c>
      <c r="P2044" s="7" cm="1">
        <f t="array" ref="P2044">SUMPRODUCT(("SUP_WODBIOCCS"=[1]OUT_SyntheticFuels!$C$4:$C$1000)*1,("Var_cap"=[1]OUT_SyntheticFuels!$B$4:$B$1000)*1,[1]OUT_SyntheticFuels!O$4:O$1000)</f>
        <v>4.8552433175414699E-5</v>
      </c>
      <c r="Q2044" s="7" cm="1">
        <f t="array" ref="Q2044">SUMPRODUCT(("SUP_WODBIOCCS"=[1]OUT_SyntheticFuels!$C$4:$C$1000)*1,("Var_cap"=[1]OUT_SyntheticFuels!$B$4:$B$1000)*1,[1]OUT_SyntheticFuels!P$4:P$1000)</f>
        <v>8.6636320177092496E-5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4.2410522753122522E-2</v>
      </c>
      <c r="G2045" s="7" cm="1">
        <f t="array" ref="G2045">SUMPRODUCT(("SUP_BIONGA"=[1]OUT_SyntheticFuels!$C$4:$C$1000)*1,("Var_cap"=[1]OUT_SyntheticFuels!$B$4:$B$1000)*1,[1]OUT_SyntheticFuels!F$4:F$1000)</f>
        <v>0.12657948422730234</v>
      </c>
      <c r="H2045" s="7" cm="1">
        <f t="array" ref="H2045">SUMPRODUCT(("SUP_BIONGA"=[1]OUT_SyntheticFuels!$C$4:$C$1000)*1,("Var_cap"=[1]OUT_SyntheticFuels!$B$4:$B$1000)*1,[1]OUT_SyntheticFuels!G$4:G$1000)</f>
        <v>9.8869694128432412E-2</v>
      </c>
      <c r="I2045" s="7" cm="1">
        <f t="array" ref="I2045">SUMPRODUCT(("SUP_BIONGA"=[1]OUT_SyntheticFuels!$C$4:$C$1000)*1,("Var_cap"=[1]OUT_SyntheticFuels!$B$4:$B$1000)*1,[1]OUT_SyntheticFuels!H$4:H$1000)</f>
        <v>9.8559262022829497E-2</v>
      </c>
      <c r="J2045" s="7" cm="1">
        <f t="array" ref="J2045">SUMPRODUCT(("SUP_BIONGA"=[1]OUT_SyntheticFuels!$C$4:$C$1000)*1,("Var_cap"=[1]OUT_SyntheticFuels!$B$4:$B$1000)*1,[1]OUT_SyntheticFuels!I$4:I$1000)</f>
        <v>9.8551904152350003E-2</v>
      </c>
      <c r="K2045" s="7" cm="1">
        <f t="array" ref="K2045">SUMPRODUCT(("SUP_BIONGA"=[1]OUT_SyntheticFuels!$C$4:$C$1000)*1,("Var_cap"=[1]OUT_SyntheticFuels!$B$4:$B$1000)*1,[1]OUT_SyntheticFuels!J$4:J$1000)</f>
        <v>9.2011453071569327E-2</v>
      </c>
      <c r="L2045" s="7" cm="1">
        <f t="array" ref="L2045">SUMPRODUCT(("SUP_BIONGA"=[1]OUT_SyntheticFuels!$C$4:$C$1000)*1,("Var_cap"=[1]OUT_SyntheticFuels!$B$4:$B$1000)*1,[1]OUT_SyntheticFuels!K$4:K$1000)</f>
        <v>9.1951154147312211E-2</v>
      </c>
      <c r="M2045" s="7" cm="1">
        <f t="array" ref="M2045">SUMPRODUCT(("SUP_BIONGA"=[1]OUT_SyntheticFuels!$C$4:$C$1000)*1,("Var_cap"=[1]OUT_SyntheticFuels!$B$4:$B$1000)*1,[1]OUT_SyntheticFuels!L$4:L$1000)</f>
        <v>0.10376255194340422</v>
      </c>
      <c r="N2045" s="7" cm="1">
        <f t="array" ref="N2045">SUMPRODUCT(("SUP_BIONGA"=[1]OUT_SyntheticFuels!$C$4:$C$1000)*1,("Var_cap"=[1]OUT_SyntheticFuels!$B$4:$B$1000)*1,[1]OUT_SyntheticFuels!M$4:M$1000)</f>
        <v>0.28236023196303894</v>
      </c>
      <c r="O2045" s="7" cm="1">
        <f t="array" ref="O2045">SUMPRODUCT(("SUP_BIONGA"=[1]OUT_SyntheticFuels!$C$4:$C$1000)*1,("Var_cap"=[1]OUT_SyntheticFuels!$B$4:$B$1000)*1,[1]OUT_SyntheticFuels!N$4:N$1000)</f>
        <v>0.28236585421195304</v>
      </c>
      <c r="P2045" s="7" cm="1">
        <f t="array" ref="P2045">SUMPRODUCT(("SUP_BIONGA"=[1]OUT_SyntheticFuels!$C$4:$C$1000)*1,("Var_cap"=[1]OUT_SyntheticFuels!$B$4:$B$1000)*1,[1]OUT_SyntheticFuels!O$4:O$1000)</f>
        <v>0.28236764212041765</v>
      </c>
      <c r="Q2045" s="7" cm="1">
        <f t="array" ref="Q2045">SUMPRODUCT(("SUP_BIONGA"=[1]OUT_SyntheticFuels!$C$4:$C$1000)*1,("Var_cap"=[1]OUT_SyntheticFuels!$B$4:$B$1000)*1,[1]OUT_SyntheticFuels!P$4:P$1000)</f>
        <v>0.28241556826521974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0.36356030197767464</v>
      </c>
      <c r="G2046" s="7" cm="1">
        <f t="array" ref="G2046">SUMPRODUCT(("CT_CWODPLT"=[1]OUT_SyntheticFuels!$C$4:$C$1000)*1,("Var_cap"=[1]OUT_SyntheticFuels!$B$4:$B$1000)*1,[1]OUT_SyntheticFuels!F$4:F$1000)</f>
        <v>0.4099759606636344</v>
      </c>
      <c r="H2046" s="7" cm="1">
        <f t="array" ref="H2046">SUMPRODUCT(("CT_CWODPLT"=[1]OUT_SyntheticFuels!$C$4:$C$1000)*1,("Var_cap"=[1]OUT_SyntheticFuels!$B$4:$B$1000)*1,[1]OUT_SyntheticFuels!G$4:G$1000)</f>
        <v>0.40997584113979574</v>
      </c>
      <c r="I2046" s="7" cm="1">
        <f t="array" ref="I2046">SUMPRODUCT(("CT_CWODPLT"=[1]OUT_SyntheticFuels!$C$4:$C$1000)*1,("Var_cap"=[1]OUT_SyntheticFuels!$B$4:$B$1000)*1,[1]OUT_SyntheticFuels!H$4:H$1000)</f>
        <v>0.40997880487939581</v>
      </c>
      <c r="J2046" s="7" cm="1">
        <f t="array" ref="J2046">SUMPRODUCT(("CT_CWODPLT"=[1]OUT_SyntheticFuels!$C$4:$C$1000)*1,("Var_cap"=[1]OUT_SyntheticFuels!$B$4:$B$1000)*1,[1]OUT_SyntheticFuels!I$4:I$1000)</f>
        <v>0.43078569311012038</v>
      </c>
      <c r="K2046" s="7" cm="1">
        <f t="array" ref="K2046">SUMPRODUCT(("CT_CWODPLT"=[1]OUT_SyntheticFuels!$C$4:$C$1000)*1,("Var_cap"=[1]OUT_SyntheticFuels!$B$4:$B$1000)*1,[1]OUT_SyntheticFuels!J$4:J$1000)</f>
        <v>0.45468780844873086</v>
      </c>
      <c r="L2046" s="7" cm="1">
        <f t="array" ref="L2046">SUMPRODUCT(("CT_CWODPLT"=[1]OUT_SyntheticFuels!$C$4:$C$1000)*1,("Var_cap"=[1]OUT_SyntheticFuels!$B$4:$B$1000)*1,[1]OUT_SyntheticFuels!K$4:K$1000)</f>
        <v>0.45586313546580093</v>
      </c>
      <c r="M2046" s="7" cm="1">
        <f t="array" ref="M2046">SUMPRODUCT(("CT_CWODPLT"=[1]OUT_SyntheticFuels!$C$4:$C$1000)*1,("Var_cap"=[1]OUT_SyntheticFuels!$B$4:$B$1000)*1,[1]OUT_SyntheticFuels!L$4:L$1000)</f>
        <v>0.4558954950504624</v>
      </c>
      <c r="N2046" s="7" cm="1">
        <f t="array" ref="N2046">SUMPRODUCT(("CT_CWODPLT"=[1]OUT_SyntheticFuels!$C$4:$C$1000)*1,("Var_cap"=[1]OUT_SyntheticFuels!$B$4:$B$1000)*1,[1]OUT_SyntheticFuels!M$4:M$1000)</f>
        <v>0.4431391827653236</v>
      </c>
      <c r="O2046" s="7" cm="1">
        <f t="array" ref="O2046">SUMPRODUCT(("CT_CWODPLT"=[1]OUT_SyntheticFuels!$C$4:$C$1000)*1,("Var_cap"=[1]OUT_SyntheticFuels!$B$4:$B$1000)*1,[1]OUT_SyntheticFuels!N$4:N$1000)</f>
        <v>0.45503272465572564</v>
      </c>
      <c r="P2046" s="7" cm="1">
        <f t="array" ref="P2046">SUMPRODUCT(("CT_CWODPLT"=[1]OUT_SyntheticFuels!$C$4:$C$1000)*1,("Var_cap"=[1]OUT_SyntheticFuels!$B$4:$B$1000)*1,[1]OUT_SyntheticFuels!O$4:O$1000)</f>
        <v>0.44956874797115665</v>
      </c>
      <c r="Q2046" s="7" cm="1">
        <f t="array" ref="Q2046">SUMPRODUCT(("CT_CWODPLT"=[1]OUT_SyntheticFuels!$C$4:$C$1000)*1,("Var_cap"=[1]OUT_SyntheticFuels!$B$4:$B$1000)*1,[1]OUT_SyntheticFuels!P$4:P$1000)</f>
        <v>0.44954572940901427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5.1991330606965203E-7</v>
      </c>
      <c r="J2047" s="7" cm="1">
        <f t="array" ref="J2047">SUMPRODUCT(("SUP_H2NGA"=[1]OUT_SyntheticFuels!$C$4:$C$1000)*1,("Var_cap"=[1]OUT_SyntheticFuels!$B$4:$B$1000)*1,[1]OUT_SyntheticFuels!I$4:I$1000)</f>
        <v>1.9687983688774831E-6</v>
      </c>
      <c r="K2047" s="7" cm="1">
        <f t="array" ref="K2047">SUMPRODUCT(("SUP_H2NGA"=[1]OUT_SyntheticFuels!$C$4:$C$1000)*1,("Var_cap"=[1]OUT_SyntheticFuels!$B$4:$B$1000)*1,[1]OUT_SyntheticFuels!J$4:J$1000)</f>
        <v>1.0949803837853944E-4</v>
      </c>
      <c r="L2047" s="7" cm="1">
        <f t="array" ref="L2047">SUMPRODUCT(("SUP_H2NGA"=[1]OUT_SyntheticFuels!$C$4:$C$1000)*1,("Var_cap"=[1]OUT_SyntheticFuels!$B$4:$B$1000)*1,[1]OUT_SyntheticFuels!K$4:K$1000)</f>
        <v>1.161845316405624E-4</v>
      </c>
      <c r="M2047" s="7" cm="1">
        <f t="array" ref="M2047">SUMPRODUCT(("SUP_H2NGA"=[1]OUT_SyntheticFuels!$C$4:$C$1000)*1,("Var_cap"=[1]OUT_SyntheticFuels!$B$4:$B$1000)*1,[1]OUT_SyntheticFuels!L$4:L$1000)</f>
        <v>4.6736457157892265E-4</v>
      </c>
      <c r="N2047" s="7" cm="1">
        <f t="array" ref="N2047">SUMPRODUCT(("SUP_H2NGA"=[1]OUT_SyntheticFuels!$C$4:$C$1000)*1,("Var_cap"=[1]OUT_SyntheticFuels!$B$4:$B$1000)*1,[1]OUT_SyntheticFuels!M$4:M$1000)</f>
        <v>0.19072583558891765</v>
      </c>
      <c r="O2047" s="7" cm="1">
        <f t="array" ref="O2047">SUMPRODUCT(("SUP_H2NGA"=[1]OUT_SyntheticFuels!$C$4:$C$1000)*1,("Var_cap"=[1]OUT_SyntheticFuels!$B$4:$B$1000)*1,[1]OUT_SyntheticFuels!N$4:N$1000)</f>
        <v>0.37913637310388898</v>
      </c>
      <c r="P2047" s="7" cm="1">
        <f t="array" ref="P2047">SUMPRODUCT(("SUP_H2NGA"=[1]OUT_SyntheticFuels!$C$4:$C$1000)*1,("Var_cap"=[1]OUT_SyntheticFuels!$B$4:$B$1000)*1,[1]OUT_SyntheticFuels!O$4:O$1000)</f>
        <v>0.43445745590786583</v>
      </c>
      <c r="Q2047" s="7" cm="1">
        <f t="array" ref="Q2047">SUMPRODUCT(("SUP_H2NGA"=[1]OUT_SyntheticFuels!$C$4:$C$1000)*1,("Var_cap"=[1]OUT_SyntheticFuels!$B$4:$B$1000)*1,[1]OUT_SyntheticFuels!P$4:P$1000)</f>
        <v>0.45349791338723461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9.02742269489628E-7</v>
      </c>
      <c r="J2048" s="7" cm="1">
        <f t="array" ref="J2048">SUMPRODUCT(("SUP_H2DSL"=[1]OUT_SyntheticFuels!$C$4:$C$1000)*1,("Var_cap"=[1]OUT_SyntheticFuels!$B$4:$B$1000)*1,[1]OUT_SyntheticFuels!I$4:I$1000)</f>
        <v>5.0573460499743144E-6</v>
      </c>
      <c r="K2048" s="7" cm="1">
        <f t="array" ref="K2048">SUMPRODUCT(("SUP_H2DSL"=[1]OUT_SyntheticFuels!$C$4:$C$1000)*1,("Var_cap"=[1]OUT_SyntheticFuels!$B$4:$B$1000)*1,[1]OUT_SyntheticFuels!J$4:J$1000)</f>
        <v>3.9920976884189285E-4</v>
      </c>
      <c r="L2048" s="7" cm="1">
        <f t="array" ref="L2048">SUMPRODUCT(("SUP_H2DSL"=[1]OUT_SyntheticFuels!$C$4:$C$1000)*1,("Var_cap"=[1]OUT_SyntheticFuels!$B$4:$B$1000)*1,[1]OUT_SyntheticFuels!K$4:K$1000)</f>
        <v>4.0218028355891851E-4</v>
      </c>
      <c r="M2048" s="7" cm="1">
        <f t="array" ref="M2048">SUMPRODUCT(("SUP_H2DSL"=[1]OUT_SyntheticFuels!$C$4:$C$1000)*1,("Var_cap"=[1]OUT_SyntheticFuels!$B$4:$B$1000)*1,[1]OUT_SyntheticFuels!L$4:L$1000)</f>
        <v>4.063717180137737E-4</v>
      </c>
      <c r="N2048" s="7" cm="1">
        <f t="array" ref="N2048">SUMPRODUCT(("SUP_H2DSL"=[1]OUT_SyntheticFuels!$C$4:$C$1000)*1,("Var_cap"=[1]OUT_SyntheticFuels!$B$4:$B$1000)*1,[1]OUT_SyntheticFuels!M$4:M$1000)</f>
        <v>3.5324295735402871E-4</v>
      </c>
      <c r="O2048" s="7" cm="1">
        <f t="array" ref="O2048">SUMPRODUCT(("SUP_H2DSL"=[1]OUT_SyntheticFuels!$C$4:$C$1000)*1,("Var_cap"=[1]OUT_SyntheticFuels!$B$4:$B$1000)*1,[1]OUT_SyntheticFuels!N$4:N$1000)</f>
        <v>3.6397657877123906E-4</v>
      </c>
      <c r="P2048" s="7" cm="1">
        <f t="array" ref="P2048">SUMPRODUCT(("SUP_H2DSL"=[1]OUT_SyntheticFuels!$C$4:$C$1000)*1,("Var_cap"=[1]OUT_SyntheticFuels!$B$4:$B$1000)*1,[1]OUT_SyntheticFuels!O$4:O$1000)</f>
        <v>3.6416373764072495E-4</v>
      </c>
      <c r="Q2048" s="7" cm="1">
        <f t="array" ref="Q2048">SUMPRODUCT(("SUP_H2DSL"=[1]OUT_SyntheticFuels!$C$4:$C$1000)*1,("Var_cap"=[1]OUT_SyntheticFuels!$B$4:$B$1000)*1,[1]OUT_SyntheticFuels!P$4:P$1000)</f>
        <v>7.5146436094844006E-4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4.2175548362810401E-7</v>
      </c>
      <c r="J2049" s="7" cm="1">
        <f t="array" ref="J2049">SUMPRODUCT(("SUP_H2GSL"=[1]OUT_SyntheticFuels!$C$4:$C$1000)*1,("Var_cap"=[1]OUT_SyntheticFuels!$B$4:$B$1000)*1,[1]OUT_SyntheticFuels!I$4:I$1000)</f>
        <v>4.3222340205179099E-6</v>
      </c>
      <c r="K2049" s="7" cm="1">
        <f t="array" ref="K2049">SUMPRODUCT(("SUP_H2GSL"=[1]OUT_SyntheticFuels!$C$4:$C$1000)*1,("Var_cap"=[1]OUT_SyntheticFuels!$B$4:$B$1000)*1,[1]OUT_SyntheticFuels!J$4:J$1000)</f>
        <v>3.1444362693646734E-2</v>
      </c>
      <c r="L2049" s="7" cm="1">
        <f t="array" ref="L2049">SUMPRODUCT(("SUP_H2GSL"=[1]OUT_SyntheticFuels!$C$4:$C$1000)*1,("Var_cap"=[1]OUT_SyntheticFuels!$B$4:$B$1000)*1,[1]OUT_SyntheticFuels!K$4:K$1000)</f>
        <v>3.1447683142059563E-2</v>
      </c>
      <c r="M2049" s="7" cm="1">
        <f t="array" ref="M2049">SUMPRODUCT(("SUP_H2GSL"=[1]OUT_SyntheticFuels!$C$4:$C$1000)*1,("Var_cap"=[1]OUT_SyntheticFuels!$B$4:$B$1000)*1,[1]OUT_SyntheticFuels!L$4:L$1000)</f>
        <v>4.3323692515735319E-2</v>
      </c>
      <c r="N2049" s="7" cm="1">
        <f t="array" ref="N2049">SUMPRODUCT(("SUP_H2GSL"=[1]OUT_SyntheticFuels!$C$4:$C$1000)*1,("Var_cap"=[1]OUT_SyntheticFuels!$B$4:$B$1000)*1,[1]OUT_SyntheticFuels!M$4:M$1000)</f>
        <v>1.4123352185673101E-2</v>
      </c>
      <c r="O2049" s="7" cm="1">
        <f t="array" ref="O2049">SUMPRODUCT(("SUP_H2GSL"=[1]OUT_SyntheticFuels!$C$4:$C$1000)*1,("Var_cap"=[1]OUT_SyntheticFuels!$B$4:$B$1000)*1,[1]OUT_SyntheticFuels!N$4:N$1000)</f>
        <v>1.189311741669383E-2</v>
      </c>
      <c r="P2049" s="7" cm="1">
        <f t="array" ref="P2049">SUMPRODUCT(("SUP_H2GSL"=[1]OUT_SyntheticFuels!$C$4:$C$1000)*1,("Var_cap"=[1]OUT_SyntheticFuels!$B$4:$B$1000)*1,[1]OUT_SyntheticFuels!O$4:O$1000)</f>
        <v>1.1882978048409376E-2</v>
      </c>
      <c r="Q2049" s="7" cm="1">
        <f t="array" ref="Q2049">SUMPRODUCT(("SUP_H2GSL"=[1]OUT_SyntheticFuels!$C$4:$C$1000)*1,("Var_cap"=[1]OUT_SyntheticFuels!$B$4:$B$1000)*1,[1]OUT_SyntheticFuels!P$4:P$1000)</f>
        <v>8.9004708537020645E-3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2.7673134699180402E-3</v>
      </c>
      <c r="G2050" s="3">
        <f t="shared" si="2211"/>
        <v>1.3875258972282163</v>
      </c>
      <c r="H2050" s="3">
        <f t="shared" si="2211"/>
        <v>5.0747350589810285</v>
      </c>
      <c r="I2050" s="3">
        <f t="shared" si="2211"/>
        <v>5.6293603588117342</v>
      </c>
      <c r="J2050" s="3">
        <f t="shared" si="2211"/>
        <v>7.9752071529054618</v>
      </c>
      <c r="K2050" s="3">
        <f t="shared" si="2211"/>
        <v>3.7101835192338992</v>
      </c>
      <c r="L2050" s="3">
        <f t="shared" ref="L2050:O2050" si="2212">SUM(L2051,L2053,L2057,L2061,L2077,L2084,L2092,L2094,L2102,L2106,L2100)</f>
        <v>9.2468478352197963</v>
      </c>
      <c r="M2050" s="3">
        <f t="shared" si="2212"/>
        <v>7.5772580829574698</v>
      </c>
      <c r="N2050" s="3">
        <f t="shared" si="2212"/>
        <v>8.322112328809764</v>
      </c>
      <c r="O2050" s="3">
        <f t="shared" si="2212"/>
        <v>6.4338598799168709</v>
      </c>
      <c r="P2050" s="3">
        <f>SUM(P2051,P2053,P2057,P2061,P2077,P2084,P2092,P2094,P2102,P2106,P2100)</f>
        <v>9.8576328119160443</v>
      </c>
      <c r="Q2050" s="3">
        <f>SUM(Q2051,Q2053,Q2057,Q2061,Q2077,Q2084,Q2092,Q2094,Q2102,Q2106,Q2100)</f>
        <v>7.0421173441297604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1.2329345878715801</v>
      </c>
      <c r="H2051" s="1">
        <f t="shared" si="2215"/>
        <v>1.00977770310407</v>
      </c>
      <c r="I2051" s="1">
        <f t="shared" si="2215"/>
        <v>0</v>
      </c>
      <c r="J2051" s="1">
        <f t="shared" si="2215"/>
        <v>0</v>
      </c>
      <c r="K2051" s="1">
        <f t="shared" si="2215"/>
        <v>0</v>
      </c>
      <c r="L2051" s="1">
        <f t="shared" si="2215"/>
        <v>0</v>
      </c>
      <c r="M2051" s="1">
        <f t="shared" si="2215"/>
        <v>0.89840663615856797</v>
      </c>
      <c r="N2051" s="1">
        <f t="shared" si="2215"/>
        <v>1.3951187084344678</v>
      </c>
      <c r="O2051" s="1">
        <f t="shared" si="2215"/>
        <v>3.3466006231285782E-3</v>
      </c>
      <c r="P2051" s="1">
        <f>+P2052</f>
        <v>1.7167446076843452E-3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1.2329345878715801</v>
      </c>
      <c r="H2052" s="1">
        <f>'[1]Electricity and CHPs_NCAP'!D$14</f>
        <v>1.00977770310407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M2052" s="1">
        <f>'[1]Electricity and CHPs_NCAP'!I$14</f>
        <v>0.89840663615856797</v>
      </c>
      <c r="N2052" s="1">
        <f>'[1]Electricity and CHPs_NCAP'!J$14</f>
        <v>1.3951187084344678</v>
      </c>
      <c r="O2052" s="1">
        <f>'[1]Electricity and CHPs_NCAP'!K$14</f>
        <v>3.3466006231285782E-3</v>
      </c>
      <c r="P2052" s="1">
        <f>'[1]Electricity and CHPs_NCAP'!L$14</f>
        <v>1.7167446076843452E-3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2.032521916222438E-3</v>
      </c>
      <c r="H2053" s="1">
        <f t="shared" si="2217"/>
        <v>4.5764979381903208E-2</v>
      </c>
      <c r="I2053" s="1">
        <f t="shared" si="2217"/>
        <v>9.1190245357429006E-2</v>
      </c>
      <c r="J2053" s="1">
        <f t="shared" si="2217"/>
        <v>0.15610597875149404</v>
      </c>
      <c r="K2053" s="1">
        <f t="shared" si="2217"/>
        <v>8.0155589581966363E-2</v>
      </c>
      <c r="L2053" s="1">
        <f t="shared" ref="L2053:O2053" si="2218">SUM(L2054:L2056)</f>
        <v>1.3329181637851063E-6</v>
      </c>
      <c r="M2053" s="1">
        <f t="shared" si="2218"/>
        <v>7.5375186915558744E-5</v>
      </c>
      <c r="N2053" s="1">
        <f t="shared" si="2218"/>
        <v>1.9763943645734821E-6</v>
      </c>
      <c r="O2053" s="1">
        <f t="shared" si="2218"/>
        <v>3.1538968299529076E-4</v>
      </c>
      <c r="P2053" s="1">
        <f>SUM(P2054:P2056)</f>
        <v>1.7504343476857388E-6</v>
      </c>
      <c r="Q2053" s="1">
        <f>SUM(Q2054:Q2056)</f>
        <v>4.7270849253132702E-5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1.5357943984978129E-3</v>
      </c>
      <c r="H2054" s="1">
        <f>'[1]Electricity and CHPs_NCAP'!D$15</f>
        <v>2.073529475552199E-2</v>
      </c>
      <c r="I2054" s="1">
        <f>'[1]Electricity and CHPs_NCAP'!E$15</f>
        <v>9.06054091290142E-2</v>
      </c>
      <c r="J2054" s="1">
        <f>'[1]Electricity and CHPs_NCAP'!F$15</f>
        <v>0.15603810815478522</v>
      </c>
      <c r="K2054" s="1">
        <f>'[1]Electricity and CHPs_NCAP'!G$15</f>
        <v>8.0091961831973174E-2</v>
      </c>
      <c r="L2054" s="1">
        <f>'[1]Electricity and CHPs_NCAP'!H$15</f>
        <v>2.5171403890500473E-7</v>
      </c>
      <c r="M2054" s="1">
        <f>'[1]Electricity and CHPs_NCAP'!I$15</f>
        <v>5.749581066176458E-7</v>
      </c>
      <c r="N2054" s="1">
        <f>'[1]Electricity and CHPs_NCAP'!J$15</f>
        <v>5.8582449608687476E-7</v>
      </c>
      <c r="O2054" s="1">
        <f>'[1]Electricity and CHPs_NCAP'!K$15</f>
        <v>7.0145945206871844E-6</v>
      </c>
      <c r="P2054" s="1">
        <f>'[1]Electricity and CHPs_NCAP'!L$15</f>
        <v>2.03972562948546E-7</v>
      </c>
      <c r="Q2054" s="1">
        <f>'[1]Electricity and CHPs_NCAP'!M$15</f>
        <v>8.2136697106878302E-8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3.2130241269561405E-4</v>
      </c>
      <c r="H2055" s="1">
        <f>'[1]Electricity and CHPs_NCAP'!D$16</f>
        <v>2.5029006999317278E-2</v>
      </c>
      <c r="I2055" s="1">
        <f>'[1]Electricity and CHPs_NCAP'!E$16</f>
        <v>5.8378193636225055E-4</v>
      </c>
      <c r="J2055" s="1">
        <f>'[1]Electricity and CHPs_NCAP'!F$16</f>
        <v>6.7129357208534548E-5</v>
      </c>
      <c r="K2055" s="1">
        <f>'[1]Electricity and CHPs_NCAP'!G$16</f>
        <v>6.1886934723057401E-7</v>
      </c>
      <c r="L2055" s="1">
        <f>'[1]Electricity and CHPs_NCAP'!H$16</f>
        <v>7.3494459443249855E-7</v>
      </c>
      <c r="M2055" s="1">
        <f>'[1]Electricity and CHPs_NCAP'!I$16</f>
        <v>4.112615666777017E-7</v>
      </c>
      <c r="N2055" s="1">
        <f>'[1]Electricity and CHPs_NCAP'!J$16</f>
        <v>2.6005565654938751E-7</v>
      </c>
      <c r="O2055" s="1">
        <f>'[1]Electricity and CHPs_NCAP'!K$16</f>
        <v>1.0074822617366061E-6</v>
      </c>
      <c r="P2055" s="1">
        <f>'[1]Electricity and CHPs_NCAP'!L$16</f>
        <v>1.5464617847371929E-6</v>
      </c>
      <c r="Q2055" s="1">
        <f>'[1]Electricity and CHPs_NCAP'!M$16</f>
        <v>4.7188712556025824E-5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1.7542510502901101E-4</v>
      </c>
      <c r="H2056" s="1">
        <f>'[1]Electricity and CHPs_NCAP'!D$17</f>
        <v>6.7762706394237805E-7</v>
      </c>
      <c r="I2056" s="1">
        <f>'[1]Electricity and CHPs_NCAP'!E$17</f>
        <v>1.0542920525484199E-6</v>
      </c>
      <c r="J2056" s="1">
        <f>'[1]Electricity and CHPs_NCAP'!F$17</f>
        <v>7.4123950026824996E-7</v>
      </c>
      <c r="K2056" s="1">
        <f>'[1]Electricity and CHPs_NCAP'!G$17</f>
        <v>6.3008880645959304E-5</v>
      </c>
      <c r="L2056" s="1">
        <f>'[1]Electricity and CHPs_NCAP'!H$17</f>
        <v>3.4625953044760299E-7</v>
      </c>
      <c r="M2056" s="1">
        <f>'[1]Electricity and CHPs_NCAP'!I$17</f>
        <v>7.4388967242263395E-5</v>
      </c>
      <c r="N2056" s="1">
        <f>'[1]Electricity and CHPs_NCAP'!J$17</f>
        <v>1.1305142119372199E-6</v>
      </c>
      <c r="O2056" s="1">
        <f>'[1]Electricity and CHPs_NCAP'!K$17</f>
        <v>3.0736760621286697E-4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2.131315146308934E-2</v>
      </c>
      <c r="H2057" s="1">
        <f t="shared" si="2219"/>
        <v>6.7947560033328875E-4</v>
      </c>
      <c r="I2057" s="1">
        <f t="shared" si="2219"/>
        <v>5.7638458119930271E-2</v>
      </c>
      <c r="J2057" s="1">
        <f t="shared" si="2219"/>
        <v>9.9865160164446E-3</v>
      </c>
      <c r="K2057" s="1">
        <f t="shared" si="2219"/>
        <v>8.8137631089319502E-5</v>
      </c>
      <c r="L2057" s="1">
        <f t="shared" ref="L2057:O2057" si="2220">SUM(L2058:L2060)</f>
        <v>1.0527592202639022E-2</v>
      </c>
      <c r="M2057" s="1">
        <f t="shared" si="2220"/>
        <v>2.7087686980983388E-5</v>
      </c>
      <c r="N2057" s="1">
        <f t="shared" si="2220"/>
        <v>9.0281440650805654E-4</v>
      </c>
      <c r="O2057" s="1">
        <f t="shared" si="2220"/>
        <v>1.5643243004472479E-4</v>
      </c>
      <c r="P2057" s="1">
        <f>SUM(P2058:P2060)</f>
        <v>2.6032019499227694E-2</v>
      </c>
      <c r="Q2057" s="1">
        <f>SUM(Q2058:Q2060)</f>
        <v>9.5071578064967761E-3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4.5405631352229001E-6</v>
      </c>
      <c r="H2058" s="1">
        <f>'[1]Electricity and CHPs_NCAP'!D$18</f>
        <v>6.7823262534638196E-4</v>
      </c>
      <c r="I2058" s="1">
        <f>'[1]Electricity and CHPs_NCAP'!E$18</f>
        <v>5.7636358909900702E-2</v>
      </c>
      <c r="J2058" s="1">
        <f>'[1]Electricity and CHPs_NCAP'!F$18</f>
        <v>9.9785881487272302E-3</v>
      </c>
      <c r="K2058" s="1">
        <f>'[1]Electricity and CHPs_NCAP'!G$18</f>
        <v>1.83896470950097E-5</v>
      </c>
      <c r="L2058" s="1">
        <f>'[1]Electricity and CHPs_NCAP'!H$18</f>
        <v>1.04498454412773E-2</v>
      </c>
      <c r="M2058" s="1">
        <f>'[1]Electricity and CHPs_NCAP'!I$18</f>
        <v>1.7239939640208898E-5</v>
      </c>
      <c r="N2058" s="1">
        <f>'[1]Electricity and CHPs_NCAP'!J$18</f>
        <v>8.4854787310005301E-5</v>
      </c>
      <c r="O2058" s="1">
        <f>'[1]Electricity and CHPs_NCAP'!K$18</f>
        <v>4.7901203630307001E-5</v>
      </c>
      <c r="P2058" s="1">
        <f>'[1]Electricity and CHPs_NCAP'!L$18</f>
        <v>1.53888466619881E-5</v>
      </c>
      <c r="Q2058" s="1">
        <f>'[1]Electricity and CHPs_NCAP'!M$18</f>
        <v>9.3516208435934604E-3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1.6486055682183601E-6</v>
      </c>
      <c r="H2059" s="1">
        <f>'[1]Electricity and CHPs_NCAP'!D$28</f>
        <v>1.24297498690674E-6</v>
      </c>
      <c r="I2059" s="1">
        <f>'[1]Electricity and CHPs_NCAP'!E$28</f>
        <v>2.0992100295684599E-6</v>
      </c>
      <c r="J2059" s="1">
        <f>'[1]Electricity and CHPs_NCAP'!F$28</f>
        <v>7.9278677173702792E-6</v>
      </c>
      <c r="K2059" s="1">
        <f>'[1]Electricity and CHPs_NCAP'!G$28</f>
        <v>6.9747983994309802E-5</v>
      </c>
      <c r="L2059" s="1">
        <f>'[1]Electricity and CHPs_NCAP'!H$28</f>
        <v>7.7746761361721306E-5</v>
      </c>
      <c r="M2059" s="1">
        <f>'[1]Electricity and CHPs_NCAP'!I$28</f>
        <v>9.8477473407744896E-6</v>
      </c>
      <c r="N2059" s="1">
        <f>'[1]Electricity and CHPs_NCAP'!J$28</f>
        <v>9.5523189271182193E-6</v>
      </c>
      <c r="O2059" s="1">
        <f>'[1]Electricity and CHPs_NCAP'!K$28</f>
        <v>9.5908674380518297E-5</v>
      </c>
      <c r="P2059" s="1">
        <f>'[1]Electricity and CHPs_NCAP'!L$28</f>
        <v>5.0178559320308398E-5</v>
      </c>
      <c r="Q2059" s="1">
        <f>'[1]Electricity and CHPs_NCAP'!M$28</f>
        <v>1.3061931962052799E-4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2.13069622943859E-2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M2060" s="1">
        <f>'[1]Electricity and CHPs_NCAP'!I$41</f>
        <v>0</v>
      </c>
      <c r="N2060" s="1">
        <f>'[1]Electricity and CHPs_NCAP'!J$41</f>
        <v>8.0840730027093304E-4</v>
      </c>
      <c r="O2060" s="1">
        <f>'[1]Electricity and CHPs_NCAP'!K$41</f>
        <v>1.2622552033899501E-5</v>
      </c>
      <c r="P2060" s="1">
        <f>'[1]Electricity and CHPs_NCAP'!L$41</f>
        <v>2.5966452093245398E-2</v>
      </c>
      <c r="Q2060" s="1">
        <f>'[1]Electricity and CHPs_NCAP'!M$41</f>
        <v>2.4917643282786799E-5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0.11658463598734782</v>
      </c>
      <c r="H2061" s="1">
        <f t="shared" si="2221"/>
        <v>6.5891725904372693E-3</v>
      </c>
      <c r="I2061" s="1">
        <f t="shared" si="2221"/>
        <v>2.2752858228527177E-2</v>
      </c>
      <c r="J2061" s="1">
        <f t="shared" si="2221"/>
        <v>0.11398518431286038</v>
      </c>
      <c r="K2061" s="1">
        <f t="shared" si="2221"/>
        <v>5.6965118014616553E-2</v>
      </c>
      <c r="L2061" s="1">
        <f t="shared" ref="L2061:O2061" si="2222">SUM(L2062:L2076)</f>
        <v>0.22434035494927473</v>
      </c>
      <c r="M2061" s="1">
        <f t="shared" si="2222"/>
        <v>9.3302563473625297E-2</v>
      </c>
      <c r="N2061" s="1">
        <f t="shared" si="2222"/>
        <v>9.9862657076049952E-2</v>
      </c>
      <c r="O2061" s="1">
        <f t="shared" si="2222"/>
        <v>0.24440643640827955</v>
      </c>
      <c r="P2061" s="1">
        <f>SUM(P2062:P2076)</f>
        <v>0.15133382410963214</v>
      </c>
      <c r="Q2061" s="1">
        <f>SUM(Q2062:Q2076)</f>
        <v>8.0252171310708914E-2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1.52316286642191E-5</v>
      </c>
      <c r="L2062" s="1">
        <f>'[1]Electricity and CHPs_NCAP'!H$21</f>
        <v>1.55721555234712E-5</v>
      </c>
      <c r="M2062" s="1">
        <f>'[1]Electricity and CHPs_NCAP'!I$21</f>
        <v>2.40878366414487E-4</v>
      </c>
      <c r="N2062" s="1">
        <f>'[1]Electricity and CHPs_NCAP'!J$21</f>
        <v>9.0996777795921698E-5</v>
      </c>
      <c r="O2062" s="1">
        <f>'[1]Electricity and CHPs_NCAP'!K$21</f>
        <v>2.8837670197739202E-6</v>
      </c>
      <c r="P2062" s="1">
        <f>'[1]Electricity and CHPs_NCAP'!L$21</f>
        <v>2.2542239262090101E-4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5.9036114560465298E-4</v>
      </c>
      <c r="K2063" s="1">
        <f>'[1]Electricity and CHPs_NCAP'!G$22</f>
        <v>6.1193291754929101E-6</v>
      </c>
      <c r="L2063" s="1">
        <f>'[1]Electricity and CHPs_NCAP'!H$22</f>
        <v>2.86066620375027E-2</v>
      </c>
      <c r="M2063" s="1">
        <f>'[1]Electricity and CHPs_NCAP'!I$22</f>
        <v>1.6937935478714499E-5</v>
      </c>
      <c r="N2063" s="1">
        <f>'[1]Electricity and CHPs_NCAP'!J$22</f>
        <v>1.5750014734999099E-5</v>
      </c>
      <c r="O2063" s="1">
        <f>'[1]Electricity and CHPs_NCAP'!K$22</f>
        <v>1.67402394276644E-5</v>
      </c>
      <c r="P2063" s="1">
        <f>'[1]Electricity and CHPs_NCAP'!L$22</f>
        <v>4.36918932584462E-5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1.4036115341339099E-5</v>
      </c>
      <c r="M2064" s="1">
        <f>'[1]Electricity and CHPs_NCAP'!I$23</f>
        <v>0</v>
      </c>
      <c r="N2064" s="1">
        <f>'[1]Electricity and CHPs_NCAP'!J$23</f>
        <v>4.0012508844173697E-3</v>
      </c>
      <c r="O2064" s="1">
        <f>'[1]Electricity and CHPs_NCAP'!K$23</f>
        <v>8.0697866257260301E-7</v>
      </c>
      <c r="P2064" s="1">
        <f>'[1]Electricity and CHPs_NCAP'!L$23</f>
        <v>4.5378928442646098E-6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1.3893373280095099E-7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M2065" s="1">
        <f>'[1]Electricity and CHPs_NCAP'!I$24</f>
        <v>0</v>
      </c>
      <c r="N2065" s="1">
        <f>'[1]Electricity and CHPs_NCAP'!J$24</f>
        <v>0</v>
      </c>
      <c r="O2065" s="1">
        <f>'[1]Electricity and CHPs_NCAP'!K$24</f>
        <v>0</v>
      </c>
      <c r="P2065" s="1">
        <f>'[1]Electricity and CHPs_NCAP'!L$24</f>
        <v>0</v>
      </c>
      <c r="Q2065" s="1">
        <f>'[1]Electricity and CHPs_NCAP'!M$24</f>
        <v>0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M2066" s="1">
        <f>'[1]Electricity and CHPs_NCAP'!I$29</f>
        <v>0</v>
      </c>
      <c r="N2066" s="1">
        <f>'[1]Electricity and CHPs_NCAP'!J$29</f>
        <v>0</v>
      </c>
      <c r="O2066" s="1">
        <f>'[1]Electricity and CHPs_NCAP'!K$29</f>
        <v>0</v>
      </c>
      <c r="P2066" s="1">
        <f>'[1]Electricity and CHPs_NCAP'!L$29</f>
        <v>0</v>
      </c>
      <c r="Q2066" s="1">
        <f>'[1]Electricity and CHPs_NCAP'!M$29</f>
        <v>0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4.4707324396953499E-7</v>
      </c>
      <c r="H2067" s="1">
        <f>'[1]Electricity and CHPs_NCAP'!D$39</f>
        <v>3.11597058323907E-6</v>
      </c>
      <c r="I2067" s="1">
        <f>'[1]Electricity and CHPs_NCAP'!E$39</f>
        <v>1.04713833325288E-2</v>
      </c>
      <c r="J2067" s="1">
        <f>'[1]Electricity and CHPs_NCAP'!F$39</f>
        <v>2.8694648169352101E-2</v>
      </c>
      <c r="K2067" s="1">
        <f>'[1]Electricity and CHPs_NCAP'!G$39</f>
        <v>2.69071633718262E-2</v>
      </c>
      <c r="L2067" s="1">
        <f>'[1]Electricity and CHPs_NCAP'!H$39</f>
        <v>3.7453075622667642E-6</v>
      </c>
      <c r="M2067" s="1">
        <f>'[1]Electricity and CHPs_NCAP'!I$39</f>
        <v>4.9053049161066099E-3</v>
      </c>
      <c r="N2067" s="1">
        <f>'[1]Electricity and CHPs_NCAP'!J$39</f>
        <v>2.3600659217149499E-2</v>
      </c>
      <c r="O2067" s="1">
        <f>'[1]Electricity and CHPs_NCAP'!K$39</f>
        <v>4.83918737523285E-3</v>
      </c>
      <c r="P2067" s="1">
        <f>'[1]Electricity and CHPs_NCAP'!L$39</f>
        <v>1.9568294007379E-2</v>
      </c>
      <c r="Q2067" s="1">
        <f>'[1]Electricity and CHPs_NCAP'!M$39</f>
        <v>4.7171318452976195E-3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4.9571450642128801E-4</v>
      </c>
      <c r="L2068" s="1">
        <f>'[1]Electricity and CHPs_NCAP'!H$40</f>
        <v>1.6139984689636701E-2</v>
      </c>
      <c r="M2068" s="1">
        <f>'[1]Electricity and CHPs_NCAP'!I$40</f>
        <v>3.3565638886001998E-3</v>
      </c>
      <c r="N2068" s="1">
        <f>'[1]Electricity and CHPs_NCAP'!J$40</f>
        <v>2.2432515480197098E-6</v>
      </c>
      <c r="O2068" s="1">
        <f>'[1]Electricity and CHPs_NCAP'!K$40</f>
        <v>6.7545618631669501E-6</v>
      </c>
      <c r="P2068" s="1">
        <f>'[1]Electricity and CHPs_NCAP'!L$40</f>
        <v>1.42796176988893E-2</v>
      </c>
      <c r="Q2068" s="1">
        <f>'[1]Electricity and CHPs_NCAP'!M$40</f>
        <v>3.3686556006932099E-3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5.9462209151378902E-5</v>
      </c>
      <c r="J2069" s="1">
        <f>'[1]Electricity and CHPs_NCAP'!F$47</f>
        <v>4.9892036935323997E-5</v>
      </c>
      <c r="K2069" s="1">
        <f>'[1]Electricity and CHPs_NCAP'!G$47</f>
        <v>1.2961630476635301E-4</v>
      </c>
      <c r="L2069" s="1">
        <f>'[1]Electricity and CHPs_NCAP'!H$47</f>
        <v>2.8548409532611199E-6</v>
      </c>
      <c r="M2069" s="1">
        <f>'[1]Electricity and CHPs_NCAP'!I$47</f>
        <v>7.7016126966296305E-5</v>
      </c>
      <c r="N2069" s="1">
        <f>'[1]Electricity and CHPs_NCAP'!J$47</f>
        <v>7.0354302195525505E-5</v>
      </c>
      <c r="O2069" s="1">
        <f>'[1]Electricity and CHPs_NCAP'!K$47</f>
        <v>9.1926304661848796E-5</v>
      </c>
      <c r="P2069" s="1">
        <f>'[1]Electricity and CHPs_NCAP'!L$47</f>
        <v>3.2775606050940299E-5</v>
      </c>
      <c r="Q2069" s="1">
        <f>'[1]Electricity and CHPs_NCAP'!M$47</f>
        <v>1.3091907149274801E-4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1.3085084620068332E-4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M2070" s="1">
        <f>'[1]Electricity and CHPs_NCAP'!I$48</f>
        <v>0</v>
      </c>
      <c r="N2070" s="1">
        <f>'[1]Electricity and CHPs_NCAP'!J$48</f>
        <v>1.7603350536983349E-4</v>
      </c>
      <c r="O2070" s="1">
        <f>'[1]Electricity and CHPs_NCAP'!K$48</f>
        <v>8.7475057444164495E-5</v>
      </c>
      <c r="P2070" s="1">
        <f>'[1]Electricity and CHPs_NCAP'!L$48</f>
        <v>1.3631449252641514E-4</v>
      </c>
      <c r="Q2070" s="1">
        <f>'[1]Electricity and CHPs_NCAP'!M$48</f>
        <v>1.05301572380891E-4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M2071" s="1">
        <f>'[1]Electricity and CHPs_NCAP'!I$49</f>
        <v>0</v>
      </c>
      <c r="N2071" s="1">
        <f>'[1]Electricity and CHPs_NCAP'!J$49</f>
        <v>8.3961036157376292E-5</v>
      </c>
      <c r="O2071" s="1">
        <f>'[1]Electricity and CHPs_NCAP'!K$49</f>
        <v>5.5482440103918798E-5</v>
      </c>
      <c r="P2071" s="1">
        <f>'[1]Electricity and CHPs_NCAP'!L$49</f>
        <v>6.0335529920101602E-7</v>
      </c>
      <c r="Q2071" s="1">
        <f>'[1]Electricity and CHPs_NCAP'!M$49</f>
        <v>1.4567611158782889E-4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6.4343568471315893E-4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M2072" s="1">
        <f>'[1]Electricity and CHPs_NCAP'!I$51</f>
        <v>0</v>
      </c>
      <c r="N2072" s="1">
        <f>'[1]Electricity and CHPs_NCAP'!J$51</f>
        <v>2.067612752095391E-4</v>
      </c>
      <c r="O2072" s="1">
        <f>'[1]Electricity and CHPs_NCAP'!K$51</f>
        <v>2.63648913442414E-4</v>
      </c>
      <c r="P2072" s="1">
        <f>'[1]Electricity and CHPs_NCAP'!L$51</f>
        <v>1.3898321527352508E-6</v>
      </c>
      <c r="Q2072" s="1">
        <f>'[1]Electricity and CHPs_NCAP'!M$51</f>
        <v>6.7381456390074122E-3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M2073" s="1">
        <f>'[1]Electricity and CHPs_NCAP'!I$52</f>
        <v>0</v>
      </c>
      <c r="N2073" s="1">
        <f>'[1]Electricity and CHPs_NCAP'!J$52</f>
        <v>2.11070889379678E-4</v>
      </c>
      <c r="O2073" s="1">
        <f>'[1]Electricity and CHPs_NCAP'!K$52</f>
        <v>1.5579420793502839E-4</v>
      </c>
      <c r="P2073" s="1">
        <f>'[1]Electricity and CHPs_NCAP'!L$52</f>
        <v>1.534819347416469E-6</v>
      </c>
      <c r="Q2073" s="1">
        <f>'[1]Electricity and CHPs_NCAP'!M$52</f>
        <v>3.8462588771223899E-4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2.61885002173943E-2</v>
      </c>
      <c r="H2074" s="1">
        <f>'[1]Electricity and CHPs_NCAP'!D$54</f>
        <v>6.5860566198540299E-3</v>
      </c>
      <c r="I2074" s="1">
        <f>'[1]Electricity and CHPs_NCAP'!E$54</f>
        <v>1.2222012686847E-2</v>
      </c>
      <c r="J2074" s="1">
        <f>'[1]Electricity and CHPs_NCAP'!F$54</f>
        <v>8.4650282960968298E-2</v>
      </c>
      <c r="K2074" s="1">
        <f>'[1]Electricity and CHPs_NCAP'!G$54</f>
        <v>2.9411272873763002E-2</v>
      </c>
      <c r="L2074" s="1">
        <f>'[1]Electricity and CHPs_NCAP'!H$54</f>
        <v>0.17955749980275501</v>
      </c>
      <c r="M2074" s="1">
        <f>'[1]Electricity and CHPs_NCAP'!I$54</f>
        <v>8.4705862240058993E-2</v>
      </c>
      <c r="N2074" s="1">
        <f>'[1]Electricity and CHPs_NCAP'!J$54</f>
        <v>7.1072072376492101E-2</v>
      </c>
      <c r="O2074" s="1">
        <f>'[1]Electricity and CHPs_NCAP'!K$54</f>
        <v>0.238796295806393</v>
      </c>
      <c r="P2074" s="1">
        <f>'[1]Electricity and CHPs_NCAP'!L$54</f>
        <v>0.11703525099601</v>
      </c>
      <c r="Q2074" s="1">
        <f>'[1]Electricity and CHPs_NCAP'!M$54</f>
        <v>6.4109303572488993E-2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8.9621263232062903E-2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M2075" s="1">
        <f>'[1]Electricity and CHPs_NCAP'!I$55</f>
        <v>0</v>
      </c>
      <c r="N2075" s="1">
        <f>'[1]Electricity and CHPs_NCAP'!J$55</f>
        <v>2.12681863642863E-4</v>
      </c>
      <c r="O2075" s="1">
        <f>'[1]Electricity and CHPs_NCAP'!K$55</f>
        <v>6.2659141705448302E-6</v>
      </c>
      <c r="P2075" s="1">
        <f>'[1]Electricity and CHPs_NCAP'!L$55</f>
        <v>8.1116091883888604E-7</v>
      </c>
      <c r="Q2075" s="1">
        <f>'[1]Electricity and CHPs_NCAP'!M$55</f>
        <v>2.6806302889704998E-4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M2076" s="1">
        <f>'[1]Electricity and CHPs_NCAP'!I$58</f>
        <v>0</v>
      </c>
      <c r="N2076" s="1">
        <f>'[1]Electricity and CHPs_NCAP'!J$58</f>
        <v>1.1882168195722599E-4</v>
      </c>
      <c r="O2076" s="1">
        <f>'[1]Electricity and CHPs_NCAP'!K$58</f>
        <v>8.3174841922619105E-5</v>
      </c>
      <c r="P2076" s="1">
        <f>'[1]Electricity and CHPs_NCAP'!L$58</f>
        <v>3.57996233465147E-6</v>
      </c>
      <c r="Q2076" s="1">
        <f>'[1]Electricity and CHPs_NCAP'!M$58</f>
        <v>2.8434898115092398E-4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5.4530876746821507E-7</v>
      </c>
      <c r="H2077" s="1">
        <f t="shared" si="2223"/>
        <v>2.2116557620198898E-6</v>
      </c>
      <c r="I2077" s="1">
        <f t="shared" si="2223"/>
        <v>6.8865276534115297E-2</v>
      </c>
      <c r="J2077" s="1">
        <f t="shared" si="2223"/>
        <v>0.19708215576954496</v>
      </c>
      <c r="K2077" s="1">
        <f t="shared" si="2223"/>
        <v>0.1210131899534921</v>
      </c>
      <c r="L2077" s="1">
        <f t="shared" ref="L2077:O2077" si="2224">SUM(L2078:L2083)</f>
        <v>0.1795665651335791</v>
      </c>
      <c r="M2077" s="1">
        <f t="shared" si="2224"/>
        <v>4.0559709268914203E-2</v>
      </c>
      <c r="N2077" s="1">
        <f t="shared" si="2224"/>
        <v>1.4502341398593587E-6</v>
      </c>
      <c r="O2077" s="1">
        <f t="shared" si="2224"/>
        <v>5.9804091581179671E-6</v>
      </c>
      <c r="P2077" s="1">
        <f>SUM(P2078:P2083)</f>
        <v>0.14342919746188529</v>
      </c>
      <c r="Q2077" s="1">
        <f>SUM(Q2078:Q2083)</f>
        <v>9.5459286261513857E-2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1.6924985173215699E-7</v>
      </c>
      <c r="H2078" s="1">
        <f>'[1]Electricity and CHPs_NCAP'!D$19</f>
        <v>1.1656460497539499E-6</v>
      </c>
      <c r="I2078" s="1">
        <f>'[1]Electricity and CHPs_NCAP'!E$19</f>
        <v>6.7314537555871398E-2</v>
      </c>
      <c r="J2078" s="1">
        <f>'[1]Electricity and CHPs_NCAP'!F$19</f>
        <v>0.186420904994655</v>
      </c>
      <c r="K2078" s="1">
        <f>'[1]Electricity and CHPs_NCAP'!G$19</f>
        <v>1.2076334793711799E-5</v>
      </c>
      <c r="L2078" s="1">
        <f>'[1]Electricity and CHPs_NCAP'!H$19</f>
        <v>4.6172473111252599E-6</v>
      </c>
      <c r="M2078" s="1">
        <f>'[1]Electricity and CHPs_NCAP'!I$19</f>
        <v>8.90071448473468E-3</v>
      </c>
      <c r="N2078" s="1">
        <f>'[1]Electricity and CHPs_NCAP'!J$19</f>
        <v>3.6733476231166001E-7</v>
      </c>
      <c r="O2078" s="1">
        <f>'[1]Electricity and CHPs_NCAP'!K$19</f>
        <v>1.39352750256515E-6</v>
      </c>
      <c r="P2078" s="1">
        <f>'[1]Electricity and CHPs_NCAP'!L$19</f>
        <v>0.14090926673329701</v>
      </c>
      <c r="Q2078" s="1">
        <f>'[1]Electricity and CHPs_NCAP'!M$19</f>
        <v>3.3699783055016502E-2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9.9681734897131197E-2</v>
      </c>
      <c r="L2079" s="1">
        <f>'[1]Electricity and CHPs_NCAP'!H$20</f>
        <v>0.12779888756666899</v>
      </c>
      <c r="M2079" s="1">
        <f>'[1]Electricity and CHPs_NCAP'!I$20</f>
        <v>2.34889274297751E-7</v>
      </c>
      <c r="N2079" s="1">
        <f>'[1]Electricity and CHPs_NCAP'!J$20</f>
        <v>4.5991844574604602E-8</v>
      </c>
      <c r="O2079" s="1">
        <f>'[1]Electricity and CHPs_NCAP'!K$20</f>
        <v>3.46520369884465E-7</v>
      </c>
      <c r="P2079" s="1">
        <f>'[1]Electricity and CHPs_NCAP'!L$20</f>
        <v>6.0855021579577201E-7</v>
      </c>
      <c r="Q2079" s="1">
        <f>'[1]Electricity and CHPs_NCAP'!M$20</f>
        <v>3.7993229157743599E-2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1.0920955787682501E-7</v>
      </c>
      <c r="H2080" s="1">
        <f>'[1]Electricity and CHPs_NCAP'!D$26</f>
        <v>1.55575866986505E-7</v>
      </c>
      <c r="I2080" s="1">
        <f>'[1]Electricity and CHPs_NCAP'!E$26</f>
        <v>4.06017903839886E-7</v>
      </c>
      <c r="J2080" s="1">
        <f>'[1]Electricity and CHPs_NCAP'!F$26</f>
        <v>5.6615813126425704E-3</v>
      </c>
      <c r="K2080" s="1">
        <f>'[1]Electricity and CHPs_NCAP'!G$26</f>
        <v>1.3232105638797799E-3</v>
      </c>
      <c r="L2080" s="1">
        <f>'[1]Electricity and CHPs_NCAP'!H$26</f>
        <v>6.1101905498580504E-7</v>
      </c>
      <c r="M2080" s="1">
        <f>'[1]Electricity and CHPs_NCAP'!I$26</f>
        <v>2.9648169117332E-2</v>
      </c>
      <c r="N2080" s="1">
        <f>'[1]Electricity and CHPs_NCAP'!J$26</f>
        <v>5.0703123083335598E-7</v>
      </c>
      <c r="O2080" s="1">
        <f>'[1]Electricity and CHPs_NCAP'!K$26</f>
        <v>1.16450537682022E-6</v>
      </c>
      <c r="P2080" s="1">
        <f>'[1]Electricity and CHPs_NCAP'!L$26</f>
        <v>9.4581292056128598E-6</v>
      </c>
      <c r="Q2080" s="1">
        <f>'[1]Electricity and CHPs_NCAP'!M$26</f>
        <v>2.03317643254059E-3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1.83059019309431E-2</v>
      </c>
      <c r="L2081" s="1">
        <f>'[1]Electricity and CHPs_NCAP'!H$27</f>
        <v>2.0284297127658699E-2</v>
      </c>
      <c r="M2081" s="1">
        <f>'[1]Electricity and CHPs_NCAP'!I$27</f>
        <v>6.8592055549512897E-4</v>
      </c>
      <c r="N2081" s="1">
        <f>'[1]Electricity and CHPs_NCAP'!J$27</f>
        <v>2.43492503381114E-7</v>
      </c>
      <c r="O2081" s="1">
        <f>'[1]Electricity and CHPs_NCAP'!K$27</f>
        <v>1.4661705559150099E-6</v>
      </c>
      <c r="P2081" s="1">
        <f>'[1]Electricity and CHPs_NCAP'!L$27</f>
        <v>2.4779649544337599E-3</v>
      </c>
      <c r="Q2081" s="1">
        <f>'[1]Electricity and CHPs_NCAP'!M$27</f>
        <v>1.5487365476320901E-2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2.6684935785923301E-7</v>
      </c>
      <c r="H2082" s="1">
        <f>'[1]Electricity and CHPs_NCAP'!D$44</f>
        <v>8.9043384527943504E-7</v>
      </c>
      <c r="I2082" s="1">
        <f>'[1]Electricity and CHPs_NCAP'!E$44</f>
        <v>1.55033296034006E-3</v>
      </c>
      <c r="J2082" s="1">
        <f>'[1]Electricity and CHPs_NCAP'!F$44</f>
        <v>4.9996694622473801E-3</v>
      </c>
      <c r="K2082" s="1">
        <f>'[1]Electricity and CHPs_NCAP'!G$44</f>
        <v>1.57355908523027E-7</v>
      </c>
      <c r="L2082" s="1">
        <f>'[1]Electricity and CHPs_NCAP'!H$44</f>
        <v>1.4136494831583899E-7</v>
      </c>
      <c r="M2082" s="1">
        <f>'[1]Electricity and CHPs_NCAP'!I$44</f>
        <v>2.1911475021965201E-7</v>
      </c>
      <c r="N2082" s="1">
        <f>'[1]Electricity and CHPs_NCAP'!J$44</f>
        <v>1.4496292885809099E-7</v>
      </c>
      <c r="O2082" s="1">
        <f>'[1]Electricity and CHPs_NCAP'!K$44</f>
        <v>8.6686491563871399E-7</v>
      </c>
      <c r="P2082" s="1">
        <f>'[1]Electricity and CHPs_NCAP'!L$44</f>
        <v>3.0216768460036602E-5</v>
      </c>
      <c r="Q2082" s="1">
        <f>'[1]Electricity and CHPs_NCAP'!M$44</f>
        <v>1.49964090678139E-5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1.69010887083579E-3</v>
      </c>
      <c r="L2083" s="1">
        <f>'[1]Electricity and CHPs_NCAP'!H$45</f>
        <v>3.1478010807937003E-2</v>
      </c>
      <c r="M2083" s="1">
        <f>'[1]Electricity and CHPs_NCAP'!I$45</f>
        <v>1.32445110732788E-3</v>
      </c>
      <c r="N2083" s="1">
        <f>'[1]Electricity and CHPs_NCAP'!J$45</f>
        <v>1.4142086990053301E-7</v>
      </c>
      <c r="O2083" s="1">
        <f>'[1]Electricity and CHPs_NCAP'!K$45</f>
        <v>7.4282043729440803E-7</v>
      </c>
      <c r="P2083" s="1">
        <f>'[1]Electricity and CHPs_NCAP'!L$45</f>
        <v>1.6823262730736901E-6</v>
      </c>
      <c r="Q2083" s="1">
        <f>'[1]Electricity and CHPs_NCAP'!M$45</f>
        <v>6.2307357308244602E-3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7.5188143279951002E-3</v>
      </c>
      <c r="H2084" s="1">
        <f t="shared" si="2226"/>
        <v>3.3085418489875694E-2</v>
      </c>
      <c r="I2084" s="1">
        <f t="shared" si="2226"/>
        <v>1.8693066289424784E-2</v>
      </c>
      <c r="J2084" s="1">
        <f t="shared" si="2226"/>
        <v>2.4244270066140855E-2</v>
      </c>
      <c r="K2084" s="1">
        <f t="shared" si="2226"/>
        <v>0.16943707385773008</v>
      </c>
      <c r="L2084" s="1">
        <f t="shared" ref="L2084:O2084" si="2227">SUM(L2085:L2091)</f>
        <v>7.7799328278671018E-2</v>
      </c>
      <c r="M2084" s="1">
        <f t="shared" si="2227"/>
        <v>4.1588619110920766E-2</v>
      </c>
      <c r="N2084" s="1">
        <f t="shared" si="2227"/>
        <v>9.0304887709999823E-2</v>
      </c>
      <c r="O2084" s="1">
        <f t="shared" si="2227"/>
        <v>0.13027328665750396</v>
      </c>
      <c r="P2084" s="1">
        <f>SUM(P2085:P2091)</f>
        <v>5.4869763967721169E-2</v>
      </c>
      <c r="Q2084" s="1">
        <f>SUM(Q2085:Q2091)</f>
        <v>6.2243648911227675E-2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1.08515767389809E-7</v>
      </c>
      <c r="H2085" s="1">
        <f>'[1]Electricity and CHPs_NCAP'!D$25</f>
        <v>3.8540324608899899E-4</v>
      </c>
      <c r="I2085" s="1">
        <f>'[1]Electricity and CHPs_NCAP'!E$25</f>
        <v>5.3103956572752595E-7</v>
      </c>
      <c r="J2085" s="1">
        <f>'[1]Electricity and CHPs_NCAP'!F$25</f>
        <v>1.07833115761767E-4</v>
      </c>
      <c r="K2085" s="1">
        <f>'[1]Electricity and CHPs_NCAP'!G$25</f>
        <v>6.62923528767939E-2</v>
      </c>
      <c r="L2085" s="1">
        <f>'[1]Electricity and CHPs_NCAP'!H$25</f>
        <v>3.5267438891003301E-6</v>
      </c>
      <c r="M2085" s="1">
        <f>'[1]Electricity and CHPs_NCAP'!I$25</f>
        <v>2.8479176673676802E-6</v>
      </c>
      <c r="N2085" s="1">
        <f>'[1]Electricity and CHPs_NCAP'!J$25</f>
        <v>1.7603883958787401E-5</v>
      </c>
      <c r="O2085" s="1">
        <f>'[1]Electricity and CHPs_NCAP'!K$25</f>
        <v>5.75080089835504E-2</v>
      </c>
      <c r="P2085" s="1">
        <f>'[1]Electricity and CHPs_NCAP'!L$25</f>
        <v>3.4554400049975902E-3</v>
      </c>
      <c r="Q2085" s="1">
        <f>'[1]Electricity and CHPs_NCAP'!M$25</f>
        <v>2.1294705757980001E-6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1.0036314589222E-4</v>
      </c>
      <c r="L2086" s="1">
        <f>'[1]Electricity and CHPs_NCAP'!H$31</f>
        <v>1.74837021771698E-2</v>
      </c>
      <c r="M2086" s="1">
        <f>'[1]Electricity and CHPs_NCAP'!I$31</f>
        <v>7.0680430147650802E-3</v>
      </c>
      <c r="N2086" s="1">
        <f>'[1]Electricity and CHPs_NCAP'!J$31</f>
        <v>6.55009546876553E-6</v>
      </c>
      <c r="O2086" s="1">
        <f>'[1]Electricity and CHPs_NCAP'!K$31</f>
        <v>3.8932280863648598E-7</v>
      </c>
      <c r="P2086" s="1">
        <f>'[1]Electricity and CHPs_NCAP'!L$31</f>
        <v>7.10470544194755E-3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7.5187058122277101E-3</v>
      </c>
      <c r="H2087" s="1">
        <f>'[1]Electricity and CHPs_NCAP'!D$42</f>
        <v>3.2700015243786698E-2</v>
      </c>
      <c r="I2087" s="1">
        <f>'[1]Electricity and CHPs_NCAP'!E$42</f>
        <v>1.8504296074597099E-2</v>
      </c>
      <c r="J2087" s="1">
        <f>'[1]Electricity and CHPs_NCAP'!F$42</f>
        <v>2.4004285549002299E-2</v>
      </c>
      <c r="K2087" s="1">
        <f>'[1]Electricity and CHPs_NCAP'!G$42</f>
        <v>5.1259900210406504E-7</v>
      </c>
      <c r="L2087" s="1">
        <f>'[1]Electricity and CHPs_NCAP'!H$42</f>
        <v>7.45992196864775E-7</v>
      </c>
      <c r="M2087" s="1">
        <f>'[1]Electricity and CHPs_NCAP'!I$42</f>
        <v>8.2989228357779803E-5</v>
      </c>
      <c r="N2087" s="1">
        <f>'[1]Electricity and CHPs_NCAP'!J$42</f>
        <v>8.2087013015306998E-7</v>
      </c>
      <c r="O2087" s="1">
        <f>'[1]Electricity and CHPs_NCAP'!K$42</f>
        <v>3.2352461425593198E-6</v>
      </c>
      <c r="P2087" s="1">
        <f>'[1]Electricity and CHPs_NCAP'!L$42</f>
        <v>6.1454479418637207E-5</v>
      </c>
      <c r="Q2087" s="1">
        <f>'[1]Electricity and CHPs_NCAP'!M$42</f>
        <v>3.5084807246891103E-5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9.0797529959221995E-2</v>
      </c>
      <c r="L2088" s="1">
        <f>'[1]Electricity and CHPs_NCAP'!H$43</f>
        <v>5.7251002138795498E-2</v>
      </c>
      <c r="M2088" s="1">
        <f>'[1]Electricity and CHPs_NCAP'!I$43</f>
        <v>3.3991735042806101E-2</v>
      </c>
      <c r="N2088" s="1">
        <f>'[1]Electricity and CHPs_NCAP'!J$43</f>
        <v>8.0282940849709494E-2</v>
      </c>
      <c r="O2088" s="1">
        <f>'[1]Electricity and CHPs_NCAP'!K$43</f>
        <v>6.8598012796956001E-2</v>
      </c>
      <c r="P2088" s="1">
        <f>'[1]Electricity and CHPs_NCAP'!L$43</f>
        <v>4.0689537158918397E-2</v>
      </c>
      <c r="Q2088" s="1">
        <f>'[1]Electricity and CHPs_NCAP'!M$43</f>
        <v>6.0205508147177997E-2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5.1490036902357604E-5</v>
      </c>
      <c r="J2089" s="1">
        <f>'[1]Electricity and CHPs_NCAP'!F$50</f>
        <v>3.0958360956167405E-5</v>
      </c>
      <c r="K2089" s="1">
        <f>'[1]Electricity and CHPs_NCAP'!G$50</f>
        <v>2.5292881890637801E-4</v>
      </c>
      <c r="L2089" s="1">
        <f>'[1]Electricity and CHPs_NCAP'!H$50</f>
        <v>1.4072288086971162E-4</v>
      </c>
      <c r="M2089" s="1">
        <f>'[1]Electricity and CHPs_NCAP'!I$50</f>
        <v>1.6570569781194661E-4</v>
      </c>
      <c r="N2089" s="1">
        <f>'[1]Electricity and CHPs_NCAP'!J$50</f>
        <v>1.4558584875291314E-5</v>
      </c>
      <c r="O2089" s="1">
        <f>'[1]Electricity and CHPs_NCAP'!K$50</f>
        <v>8.4869415513297194E-5</v>
      </c>
      <c r="P2089" s="1">
        <f>'[1]Electricity and CHPs_NCAP'!L$50</f>
        <v>1.626700323062278E-4</v>
      </c>
      <c r="Q2089" s="1">
        <f>'[1]Electricity and CHPs_NCAP'!M$50</f>
        <v>1.24921536959702E-4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7.001254803746409E-5</v>
      </c>
      <c r="J2090" s="1">
        <f>'[1]Electricity and CHPs_NCAP'!F$53</f>
        <v>7.9237405646695894E-5</v>
      </c>
      <c r="K2090" s="1">
        <f>'[1]Electricity and CHPs_NCAP'!G$53</f>
        <v>1.1701579796461527E-2</v>
      </c>
      <c r="L2090" s="1">
        <f>'[1]Electricity and CHPs_NCAP'!H$53</f>
        <v>2.9117452104951932E-3</v>
      </c>
      <c r="M2090" s="1">
        <f>'[1]Electricity and CHPs_NCAP'!I$53</f>
        <v>2.7451573215836564E-4</v>
      </c>
      <c r="N2090" s="1">
        <f>'[1]Electricity and CHPs_NCAP'!J$53</f>
        <v>9.7376916931585216E-3</v>
      </c>
      <c r="O2090" s="1">
        <f>'[1]Electricity and CHPs_NCAP'!K$53</f>
        <v>4.0772545232735683E-3</v>
      </c>
      <c r="P2090" s="1">
        <f>'[1]Electricity and CHPs_NCAP'!L$53</f>
        <v>3.3854611253696211E-3</v>
      </c>
      <c r="Q2090" s="1">
        <f>'[1]Electricity and CHPs_NCAP'!M$53</f>
        <v>1.5361662085118814E-3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6.67365903221347E-5</v>
      </c>
      <c r="J2091" s="1">
        <f>'[1]Electricity and CHPs_NCAP'!F$56</f>
        <v>2.1955634773923301E-5</v>
      </c>
      <c r="K2091" s="1">
        <f>'[1]Electricity and CHPs_NCAP'!G$56</f>
        <v>2.9180666145196599E-4</v>
      </c>
      <c r="L2091" s="1">
        <f>'[1]Electricity and CHPs_NCAP'!H$56</f>
        <v>7.8831352548509295E-6</v>
      </c>
      <c r="M2091" s="1">
        <f>'[1]Electricity and CHPs_NCAP'!I$56</f>
        <v>2.7824773541180601E-6</v>
      </c>
      <c r="N2091" s="1">
        <f>'[1]Electricity and CHPs_NCAP'!J$56</f>
        <v>2.4472173269881302E-4</v>
      </c>
      <c r="O2091" s="1">
        <f>'[1]Electricity and CHPs_NCAP'!K$56</f>
        <v>1.51636925950299E-6</v>
      </c>
      <c r="P2091" s="1">
        <f>'[1]Electricity and CHPs_NCAP'!L$56</f>
        <v>1.04957247631392E-5</v>
      </c>
      <c r="Q2091" s="1">
        <f>'[1]Electricity and CHPs_NCAP'!M$56</f>
        <v>3.3983874075541103E-4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7.1321173452097604E-3</v>
      </c>
      <c r="H2092" s="1">
        <f t="shared" si="2228"/>
        <v>0.122174134126683</v>
      </c>
      <c r="I2092" s="1">
        <f t="shared" si="2228"/>
        <v>8.3136970336935706E-3</v>
      </c>
      <c r="J2092" s="1">
        <f t="shared" si="2228"/>
        <v>2.1987102309659501E-2</v>
      </c>
      <c r="K2092" s="1">
        <f t="shared" si="2228"/>
        <v>6.8595916488041501E-7</v>
      </c>
      <c r="L2092" s="1">
        <f t="shared" si="2228"/>
        <v>0.14488496501262399</v>
      </c>
      <c r="M2092" s="1">
        <f t="shared" si="2228"/>
        <v>8.69234948571687E-4</v>
      </c>
      <c r="N2092" s="1">
        <f t="shared" si="2228"/>
        <v>2.9689828324861001E-2</v>
      </c>
      <c r="O2092" s="1">
        <f t="shared" si="2228"/>
        <v>1.77040414610521E-6</v>
      </c>
      <c r="P2092" s="1">
        <f>P2093</f>
        <v>0.14489091209116201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7.1321173452097604E-3</v>
      </c>
      <c r="H2093" s="1">
        <f>'[1]Electricity and CHPs_NCAP'!D$33</f>
        <v>0.122174134126683</v>
      </c>
      <c r="I2093" s="1">
        <f>'[1]Electricity and CHPs_NCAP'!E$33</f>
        <v>8.3136970336935706E-3</v>
      </c>
      <c r="J2093" s="1">
        <f>'[1]Electricity and CHPs_NCAP'!F$33</f>
        <v>2.1987102309659501E-2</v>
      </c>
      <c r="K2093" s="1">
        <f>'[1]Electricity and CHPs_NCAP'!G$33</f>
        <v>6.8595916488041501E-7</v>
      </c>
      <c r="L2093" s="1">
        <f>'[1]Electricity and CHPs_NCAP'!H$33</f>
        <v>0.14488496501262399</v>
      </c>
      <c r="M2093" s="1">
        <f>'[1]Electricity and CHPs_NCAP'!I$33</f>
        <v>8.69234948571687E-4</v>
      </c>
      <c r="N2093" s="1">
        <f>'[1]Electricity and CHPs_NCAP'!J$33</f>
        <v>2.9689828324861001E-2</v>
      </c>
      <c r="O2093" s="1">
        <f>'[1]Electricity and CHPs_NCAP'!K$33</f>
        <v>1.77040414610521E-6</v>
      </c>
      <c r="P2093" s="1">
        <f>'[1]Electricity and CHPs_NCAP'!L$33</f>
        <v>0.14489091209116201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4.6551168308109392E-6</v>
      </c>
      <c r="H2094" s="1">
        <f t="shared" si="2229"/>
        <v>3.8566488438588626</v>
      </c>
      <c r="I2094" s="1">
        <f t="shared" si="2229"/>
        <v>5.2188598755846352</v>
      </c>
      <c r="J2094" s="1">
        <f t="shared" si="2229"/>
        <v>7.0786529895284236</v>
      </c>
      <c r="K2094" s="1">
        <f t="shared" si="2229"/>
        <v>2.8214158557493798</v>
      </c>
      <c r="L2094" s="1">
        <f t="shared" ref="L2094:O2094" si="2230">SUM(L2095:L2099)</f>
        <v>7.992475555259916</v>
      </c>
      <c r="M2094" s="1">
        <f t="shared" si="2230"/>
        <v>5.8311280458183186</v>
      </c>
      <c r="N2094" s="1">
        <f t="shared" si="2230"/>
        <v>6.2622046284430803</v>
      </c>
      <c r="O2094" s="1">
        <f t="shared" si="2230"/>
        <v>5.5668469500018762</v>
      </c>
      <c r="P2094" s="1">
        <f>SUM(P2095:P2099)</f>
        <v>8.5561747129507939</v>
      </c>
      <c r="Q2094" s="1">
        <f>SUM(Q2095:Q2099)</f>
        <v>6.4907206852703387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4.4924795629251703E-2</v>
      </c>
      <c r="I2095" s="1">
        <f>'[1]Electricity and CHPs_NCAP'!E$34</f>
        <v>0.18450356662204656</v>
      </c>
      <c r="J2095" s="1">
        <f>'[1]Electricity and CHPs_NCAP'!F$34</f>
        <v>0.20416302495536984</v>
      </c>
      <c r="K2095" s="1">
        <f>'[1]Electricity and CHPs_NCAP'!G$34</f>
        <v>0.17086644410102006</v>
      </c>
      <c r="L2095" s="1">
        <f>'[1]Electricity and CHPs_NCAP'!H$34</f>
        <v>0.67780433095915804</v>
      </c>
      <c r="M2095" s="1">
        <f>'[1]Electricity and CHPs_NCAP'!I$34</f>
        <v>0.64876346775017169</v>
      </c>
      <c r="N2095" s="1">
        <f>'[1]Electricity and CHPs_NCAP'!J$34</f>
        <v>3.9528676972079363E-6</v>
      </c>
      <c r="O2095" s="1">
        <f>'[1]Electricity and CHPs_NCAP'!K$34</f>
        <v>8.0192582313409691E-6</v>
      </c>
      <c r="P2095" s="1">
        <f>'[1]Electricity and CHPs_NCAP'!L$34</f>
        <v>6.2469128387228215E-4</v>
      </c>
      <c r="Q2095" s="1">
        <f>'[1]Electricity and CHPs_NCAP'!M$34</f>
        <v>4.1513014593754609E-3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1.23377407262682E-8</v>
      </c>
      <c r="H2096" s="1">
        <f>'[1]Electricity and CHPs_NCAP'!D$35</f>
        <v>1.76796434069321</v>
      </c>
      <c r="I2096" s="1">
        <f>'[1]Electricity and CHPs_NCAP'!E$35</f>
        <v>2.24843629548789E-5</v>
      </c>
      <c r="J2096" s="1">
        <f>'[1]Electricity and CHPs_NCAP'!F$35</f>
        <v>1.9145764736429001</v>
      </c>
      <c r="K2096" s="1">
        <f>'[1]Electricity and CHPs_NCAP'!G$35</f>
        <v>0.86938989605638695</v>
      </c>
      <c r="L2096" s="1">
        <f>'[1]Electricity and CHPs_NCAP'!H$35</f>
        <v>2.3094305497505698</v>
      </c>
      <c r="M2096" s="1">
        <f>'[1]Electricity and CHPs_NCAP'!I$35</f>
        <v>0.58894959937953995</v>
      </c>
      <c r="N2096" s="1">
        <f>'[1]Electricity and CHPs_NCAP'!J$35</f>
        <v>1.73843384004846</v>
      </c>
      <c r="O2096" s="1">
        <f>'[1]Electricity and CHPs_NCAP'!K$35</f>
        <v>1.6400321624377401</v>
      </c>
      <c r="P2096" s="1">
        <f>'[1]Electricity and CHPs_NCAP'!L$35</f>
        <v>2.6296134493268299</v>
      </c>
      <c r="Q2096" s="1">
        <f>'[1]Electricity and CHPs_NCAP'!M$35</f>
        <v>0.92546508413941198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2.2578137407618224E-6</v>
      </c>
      <c r="H2097" s="1">
        <f>'[1]Electricity and CHPs_NCAP'!D$36</f>
        <v>2.2963516437797364E-4</v>
      </c>
      <c r="I2097" s="1">
        <f>'[1]Electricity and CHPs_NCAP'!E$36</f>
        <v>3.4274952441745135</v>
      </c>
      <c r="J2097" s="1">
        <f>'[1]Electricity and CHPs_NCAP'!F$36</f>
        <v>0.46162008647130914</v>
      </c>
      <c r="K2097" s="1">
        <f>'[1]Electricity and CHPs_NCAP'!G$36</f>
        <v>0.75118018418811239</v>
      </c>
      <c r="L2097" s="1">
        <f>'[1]Electricity and CHPs_NCAP'!H$36</f>
        <v>1.8795748632812552</v>
      </c>
      <c r="M2097" s="1">
        <f>'[1]Electricity and CHPs_NCAP'!I$36</f>
        <v>2.6181291543696008</v>
      </c>
      <c r="N2097" s="1">
        <f>'[1]Electricity and CHPs_NCAP'!J$36</f>
        <v>0.71231204523266078</v>
      </c>
      <c r="O2097" s="1">
        <f>'[1]Electricity and CHPs_NCAP'!K$36</f>
        <v>1.0979348613666253</v>
      </c>
      <c r="P2097" s="1">
        <f>'[1]Electricity and CHPs_NCAP'!L$36</f>
        <v>2.2013456132430886</v>
      </c>
      <c r="Q2097" s="1">
        <f>'[1]Electricity and CHPs_NCAP'!M$36</f>
        <v>2.9563362751703388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2.3730357037593951E-6</v>
      </c>
      <c r="H2098" s="1">
        <f>'[1]Electricity and CHPs_NCAP'!D$37</f>
        <v>1.2517524188657621</v>
      </c>
      <c r="I2098" s="1">
        <f>'[1]Electricity and CHPs_NCAP'!E$37</f>
        <v>1.6068233542603991</v>
      </c>
      <c r="J2098" s="1">
        <f>'[1]Electricity and CHPs_NCAP'!F$37</f>
        <v>0.25861851594421448</v>
      </c>
      <c r="K2098" s="1">
        <f>'[1]Electricity and CHPs_NCAP'!G$37</f>
        <v>0.37421026414130809</v>
      </c>
      <c r="L2098" s="1">
        <f>'[1]Electricity and CHPs_NCAP'!H$37</f>
        <v>1.914389177667823</v>
      </c>
      <c r="M2098" s="1">
        <f>'[1]Electricity and CHPs_NCAP'!I$37</f>
        <v>1.516375519566912</v>
      </c>
      <c r="N2098" s="1">
        <f>'[1]Electricity and CHPs_NCAP'!J$37</f>
        <v>0.43697786036036201</v>
      </c>
      <c r="O2098" s="1">
        <f>'[1]Electricity and CHPs_NCAP'!K$37</f>
        <v>0.62099380605797894</v>
      </c>
      <c r="P2098" s="1">
        <f>'[1]Electricity and CHPs_NCAP'!L$37</f>
        <v>2.143361081804084</v>
      </c>
      <c r="Q2098" s="1">
        <f>'[1]Electricity and CHPs_NCAP'!M$37</f>
        <v>1.7570305649562519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1.1929645563453899E-8</v>
      </c>
      <c r="H2099" s="1">
        <f>'[1]Electricity and CHPs_NCAP'!D$38</f>
        <v>0.79177765350626095</v>
      </c>
      <c r="I2099" s="1">
        <f>'[1]Electricity and CHPs_NCAP'!E$38</f>
        <v>1.52261647212968E-5</v>
      </c>
      <c r="J2099" s="1">
        <f>'[1]Electricity and CHPs_NCAP'!F$38</f>
        <v>4.2396748885146298</v>
      </c>
      <c r="K2099" s="1">
        <f>'[1]Electricity and CHPs_NCAP'!G$38</f>
        <v>0.65576906726255202</v>
      </c>
      <c r="L2099" s="1">
        <f>'[1]Electricity and CHPs_NCAP'!H$38</f>
        <v>1.21127663360111</v>
      </c>
      <c r="M2099" s="1">
        <f>'[1]Electricity and CHPs_NCAP'!I$38</f>
        <v>0.45891030475209399</v>
      </c>
      <c r="N2099" s="1">
        <f>'[1]Electricity and CHPs_NCAP'!J$38</f>
        <v>3.3744769299339001</v>
      </c>
      <c r="O2099" s="1">
        <f>'[1]Electricity and CHPs_NCAP'!K$38</f>
        <v>2.2078781008813002</v>
      </c>
      <c r="P2099" s="1">
        <f>'[1]Electricity and CHPs_NCAP'!L$38</f>
        <v>1.5812298772929201</v>
      </c>
      <c r="Q2099" s="1">
        <f>'[1]Electricity and CHPs_NCAP'!M$38</f>
        <v>0.84773745954496105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6.9434392045419902E-4</v>
      </c>
      <c r="L2100" s="1">
        <f>'[1]Electricity and CHPs_NCAP'!H$32</f>
        <v>4.5332244394806699E-7</v>
      </c>
      <c r="M2100" s="1">
        <f>'[1]Electricity and CHPs_NCAP'!I$32</f>
        <v>1.5131745645063099E-7</v>
      </c>
      <c r="N2100" s="1">
        <f>'[1]Electricity and CHPs_NCAP'!J$32</f>
        <v>2.0759628219933501E-7</v>
      </c>
      <c r="O2100" s="1">
        <f>'[1]Electricity and CHPs_NCAP'!K$32</f>
        <v>2.5234806716030197E-7</v>
      </c>
      <c r="P2100" s="1">
        <f>'[1]Electricity and CHPs_NCAP'!L$32</f>
        <v>1.9627351047075302E-6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6.9434392045419902E-4</v>
      </c>
      <c r="L2101" s="1">
        <f t="shared" ref="L2101:O2101" si="2232">L2100</f>
        <v>4.5332244394806699E-7</v>
      </c>
      <c r="M2101" s="1">
        <f t="shared" si="2232"/>
        <v>1.5131745645063099E-7</v>
      </c>
      <c r="N2101" s="1">
        <f t="shared" si="2232"/>
        <v>2.0759628219933501E-7</v>
      </c>
      <c r="O2101" s="1">
        <f t="shared" si="2232"/>
        <v>2.5234806716030197E-7</v>
      </c>
      <c r="P2101" s="1">
        <f>P2100</f>
        <v>1.9627351047075302E-6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3.2523502920303018E-4</v>
      </c>
      <c r="J2102" s="1">
        <f t="shared" si="2233"/>
        <v>3.7558340155962711E-2</v>
      </c>
      <c r="K2102" s="1">
        <f t="shared" si="2233"/>
        <v>0.10102856190810286</v>
      </c>
      <c r="L2102" s="1">
        <f t="shared" ref="L2102:O2102" si="2234">SUM(L2103:L2105)</f>
        <v>0.10206166696362146</v>
      </c>
      <c r="M2102" s="1">
        <f t="shared" si="2234"/>
        <v>5.7579374704347222E-2</v>
      </c>
      <c r="N2102" s="1">
        <f t="shared" si="2234"/>
        <v>6.1426532771917335E-2</v>
      </c>
      <c r="O2102" s="1">
        <f t="shared" si="2234"/>
        <v>7.2359203259160065E-2</v>
      </c>
      <c r="P2102" s="1">
        <f>SUM(P2103:P2105)</f>
        <v>0.10105144589784595</v>
      </c>
      <c r="Q2102" s="1">
        <f>SUM(Q2103:Q2105)</f>
        <v>6.5710674112700193E-2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1.8283197879877099E-2</v>
      </c>
      <c r="L2103" s="1">
        <f>'[1]Electricity and CHPs_NCAP'!H$30</f>
        <v>4.6735268244724702E-2</v>
      </c>
      <c r="M2103" s="1">
        <f>'[1]Electricity and CHPs_NCAP'!I$30</f>
        <v>1.5171598774986301E-2</v>
      </c>
      <c r="N2103" s="1">
        <f>'[1]Electricity and CHPs_NCAP'!J$30</f>
        <v>8.5508004081128201E-7</v>
      </c>
      <c r="O2103" s="1">
        <f>'[1]Electricity and CHPs_NCAP'!K$30</f>
        <v>1.3429429403179399E-2</v>
      </c>
      <c r="P2103" s="1">
        <f>'[1]Electricity and CHPs_NCAP'!L$30</f>
        <v>4.7726868948656902E-2</v>
      </c>
      <c r="Q2103" s="1">
        <f>'[1]Electricity and CHPs_NCAP'!M$30</f>
        <v>1.5109683811580199E-2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2.5173733437411502E-4</v>
      </c>
      <c r="J2104" s="1">
        <f>'[1]Electricity and CHPs_NCAP'!F$46</f>
        <v>3.7459936204448097E-2</v>
      </c>
      <c r="K2104" s="1">
        <f>'[1]Electricity and CHPs_NCAP'!G$46</f>
        <v>8.1874430792813396E-2</v>
      </c>
      <c r="L2104" s="1">
        <f>'[1]Electricity and CHPs_NCAP'!H$46</f>
        <v>5.3422268169252801E-2</v>
      </c>
      <c r="M2104" s="1">
        <f>'[1]Electricity and CHPs_NCAP'!I$46</f>
        <v>4.0778510478090002E-2</v>
      </c>
      <c r="N2104" s="1">
        <f>'[1]Electricity and CHPs_NCAP'!J$46</f>
        <v>6.14255594102988E-2</v>
      </c>
      <c r="O2104" s="1">
        <f>'[1]Electricity and CHPs_NCAP'!K$46</f>
        <v>5.8928744848632399E-2</v>
      </c>
      <c r="P2104" s="1">
        <f>'[1]Electricity and CHPs_NCAP'!L$46</f>
        <v>5.3026840047745299E-2</v>
      </c>
      <c r="Q2104" s="1">
        <f>'[1]Electricity and CHPs_NCAP'!M$46</f>
        <v>4.9197861873535503E-2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7.3497694828915193E-5</v>
      </c>
      <c r="J2105" s="1">
        <f>'[1]Electricity and CHPs_NCAP'!F$57</f>
        <v>9.8403951514611595E-5</v>
      </c>
      <c r="K2105" s="1">
        <f>'[1]Electricity and CHPs_NCAP'!G$57</f>
        <v>8.7093323541235904E-4</v>
      </c>
      <c r="L2105" s="1">
        <f>'[1]Electricity and CHPs_NCAP'!H$57</f>
        <v>1.9041305496439399E-3</v>
      </c>
      <c r="M2105" s="1">
        <f>'[1]Electricity and CHPs_NCAP'!I$57</f>
        <v>1.6292654512709199E-3</v>
      </c>
      <c r="N2105" s="1">
        <f>'[1]Electricity and CHPs_NCAP'!J$57</f>
        <v>1.1828157772764999E-7</v>
      </c>
      <c r="O2105" s="1">
        <f>'[1]Electricity and CHPs_NCAP'!K$57</f>
        <v>1.0290073482767699E-6</v>
      </c>
      <c r="P2105" s="1">
        <f>'[1]Electricity and CHPs_NCAP'!L$57</f>
        <v>2.9773690144375102E-4</v>
      </c>
      <c r="Q2105" s="1">
        <f>'[1]Electricity and CHPs_NCAP'!M$57</f>
        <v>1.40312842758449E-3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2.7673134699180402E-3</v>
      </c>
      <c r="G2106" s="1">
        <f t="shared" si="2235"/>
        <v>4.867891173277735E-6</v>
      </c>
      <c r="H2106" s="1">
        <f t="shared" si="2235"/>
        <v>1.31201731005339E-5</v>
      </c>
      <c r="I2106" s="1">
        <f t="shared" si="2235"/>
        <v>0.14272164663477566</v>
      </c>
      <c r="J2106" s="1">
        <f t="shared" si="2235"/>
        <v>0.3356046159949313</v>
      </c>
      <c r="K2106" s="1">
        <f t="shared" si="2235"/>
        <v>0.35938496265790287</v>
      </c>
      <c r="L2106" s="1">
        <f t="shared" ref="L2106:O2106" si="2236">SUM(L2107:L2113)</f>
        <v>0.5151900211788637</v>
      </c>
      <c r="M2106" s="1">
        <f t="shared" si="2236"/>
        <v>0.61372128528285175</v>
      </c>
      <c r="N2106" s="1">
        <f t="shared" si="2236"/>
        <v>0.38259863741809474</v>
      </c>
      <c r="O2106" s="1">
        <f t="shared" si="2236"/>
        <v>0.41614757769251154</v>
      </c>
      <c r="P2106" s="1">
        <f>SUM(P2107:P2113)</f>
        <v>0.67813047816063732</v>
      </c>
      <c r="Q2106" s="1">
        <f>SUM(Q2107:Q2113)</f>
        <v>0.23817644960752157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4.60476294642922E-7</v>
      </c>
      <c r="H2107" s="1">
        <f>'[1]Electricity and CHPs_NCAP'!D$63</f>
        <v>5.1437342238294904E-7</v>
      </c>
      <c r="I2107" s="1">
        <f>'[1]Electricity and CHPs_NCAP'!E$63</f>
        <v>5.6866908947152498E-7</v>
      </c>
      <c r="J2107" s="1">
        <f>'[1]Electricity and CHPs_NCAP'!F$63</f>
        <v>9.5140072609701004E-7</v>
      </c>
      <c r="K2107" s="1">
        <f>'[1]Electricity and CHPs_NCAP'!G$63</f>
        <v>9.1147151324080499E-7</v>
      </c>
      <c r="L2107" s="1">
        <f>'[1]Electricity and CHPs_NCAP'!H$63</f>
        <v>8.6290884213094899E-7</v>
      </c>
      <c r="M2107" s="1">
        <f>'[1]Electricity and CHPs_NCAP'!I$63</f>
        <v>7.6992499033637303E-7</v>
      </c>
      <c r="N2107" s="1">
        <f>'[1]Electricity and CHPs_NCAP'!J$63</f>
        <v>7.2982756888056596E-7</v>
      </c>
      <c r="O2107" s="1">
        <f>'[1]Electricity and CHPs_NCAP'!K$63</f>
        <v>9.1972989715407105E-7</v>
      </c>
      <c r="P2107" s="1">
        <f>'[1]Electricity and CHPs_NCAP'!L$63</f>
        <v>1.12515645020768E-6</v>
      </c>
      <c r="Q2107" s="1">
        <f>'[1]Electricity and CHPs_NCAP'!M$63</f>
        <v>1.38094708526482E-6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4.6653471143875399E-4</v>
      </c>
      <c r="G2108" s="1">
        <f>'[1]Electricity and CHPs_NCAP'!C$64</f>
        <v>7.2168472502830602E-7</v>
      </c>
      <c r="H2108" s="1">
        <f>'[1]Electricity and CHPs_NCAP'!D$64</f>
        <v>2.40750411930698E-6</v>
      </c>
      <c r="I2108" s="1">
        <f>'[1]Electricity and CHPs_NCAP'!E$64</f>
        <v>1.0934274602721101E-4</v>
      </c>
      <c r="J2108" s="1">
        <f>'[1]Electricity and CHPs_NCAP'!F$64</f>
        <v>0.264588693533998</v>
      </c>
      <c r="K2108" s="1">
        <f>'[1]Electricity and CHPs_NCAP'!G$64</f>
        <v>0.22103813675448999</v>
      </c>
      <c r="L2108" s="1">
        <f>'[1]Electricity and CHPs_NCAP'!H$64</f>
        <v>0.12745054464811001</v>
      </c>
      <c r="M2108" s="1">
        <f>'[1]Electricity and CHPs_NCAP'!I$64</f>
        <v>0.28273456338186098</v>
      </c>
      <c r="N2108" s="1">
        <f>'[1]Electricity and CHPs_NCAP'!J$64</f>
        <v>0.14562947621678499</v>
      </c>
      <c r="O2108" s="1">
        <f>'[1]Electricity and CHPs_NCAP'!K$64</f>
        <v>0.19521794558457201</v>
      </c>
      <c r="P2108" s="1">
        <f>'[1]Electricity and CHPs_NCAP'!L$64</f>
        <v>0.26470190055922299</v>
      </c>
      <c r="Q2108" s="1">
        <f>'[1]Electricity and CHPs_NCAP'!M$64</f>
        <v>8.9519122840026402E-2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3.4501484062024701E-4</v>
      </c>
      <c r="G2109" s="1">
        <f>'[1]Electricity and CHPs_NCAP'!C$65</f>
        <v>5.41569746247004E-7</v>
      </c>
      <c r="H2109" s="1">
        <f>'[1]Electricity and CHPs_NCAP'!D$65</f>
        <v>1.88062324961333E-6</v>
      </c>
      <c r="I2109" s="1">
        <f>'[1]Electricity and CHPs_NCAP'!E$65</f>
        <v>9.1351612526777102E-5</v>
      </c>
      <c r="J2109" s="1">
        <f>'[1]Electricity and CHPs_NCAP'!F$65</f>
        <v>4.4352754414078302E-3</v>
      </c>
      <c r="K2109" s="1">
        <f>'[1]Electricity and CHPs_NCAP'!G$65</f>
        <v>9.6930415942925296E-3</v>
      </c>
      <c r="L2109" s="1">
        <f>'[1]Electricity and CHPs_NCAP'!H$65</f>
        <v>0.308649674857435</v>
      </c>
      <c r="M2109" s="1">
        <f>'[1]Electricity and CHPs_NCAP'!I$65</f>
        <v>0.193200885490906</v>
      </c>
      <c r="N2109" s="1">
        <f>'[1]Electricity and CHPs_NCAP'!J$65</f>
        <v>0.13638493825206</v>
      </c>
      <c r="O2109" s="1">
        <f>'[1]Electricity and CHPs_NCAP'!K$65</f>
        <v>0.104018532002519</v>
      </c>
      <c r="P2109" s="1">
        <f>'[1]Electricity and CHPs_NCAP'!L$65</f>
        <v>0.24537039457087301</v>
      </c>
      <c r="Q2109" s="1">
        <f>'[1]Electricity and CHPs_NCAP'!M$65</f>
        <v>7.6852514698784194E-2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3.2619217342413399E-4</v>
      </c>
      <c r="G2110" s="1">
        <f>'[1]Electricity and CHPs_NCAP'!C$66</f>
        <v>5.2292971998823305E-7</v>
      </c>
      <c r="H2110" s="1">
        <f>'[1]Electricity and CHPs_NCAP'!D$66</f>
        <v>1.39530793243319E-6</v>
      </c>
      <c r="I2110" s="1">
        <f>'[1]Electricity and CHPs_NCAP'!E$66</f>
        <v>4.6006759235737403E-2</v>
      </c>
      <c r="J2110" s="1">
        <f>'[1]Electricity and CHPs_NCAP'!F$66</f>
        <v>4.8546968427642397E-2</v>
      </c>
      <c r="K2110" s="1">
        <f>'[1]Electricity and CHPs_NCAP'!G$66</f>
        <v>6.8266565226207096E-2</v>
      </c>
      <c r="L2110" s="1">
        <f>'[1]Electricity and CHPs_NCAP'!H$66</f>
        <v>6.0534260572462001E-2</v>
      </c>
      <c r="M2110" s="1">
        <f>'[1]Electricity and CHPs_NCAP'!I$66</f>
        <v>6.7666044911466106E-2</v>
      </c>
      <c r="N2110" s="1">
        <f>'[1]Electricity and CHPs_NCAP'!J$66</f>
        <v>7.1909018584601594E-2</v>
      </c>
      <c r="O2110" s="1">
        <f>'[1]Electricity and CHPs_NCAP'!K$66</f>
        <v>5.8484660629140602E-2</v>
      </c>
      <c r="P2110" s="1">
        <f>'[1]Electricity and CHPs_NCAP'!L$66</f>
        <v>0.12565918963055001</v>
      </c>
      <c r="Q2110" s="1">
        <f>'[1]Electricity and CHPs_NCAP'!M$66</f>
        <v>1.4683313215602099E-3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6.5126954816503604E-4</v>
      </c>
      <c r="G2111" s="1">
        <f>'[1]Electricity and CHPs_NCAP'!C$67</f>
        <v>1.048995729458801E-6</v>
      </c>
      <c r="H2111" s="1">
        <f>'[1]Electricity and CHPs_NCAP'!D$67</f>
        <v>2.76578913638072E-6</v>
      </c>
      <c r="I2111" s="1">
        <f>'[1]Electricity and CHPs_NCAP'!E$67</f>
        <v>3.0781622388052501E-2</v>
      </c>
      <c r="J2111" s="1">
        <f>'[1]Electricity and CHPs_NCAP'!F$67</f>
        <v>1.0652178529940472E-3</v>
      </c>
      <c r="K2111" s="1">
        <f>'[1]Electricity and CHPs_NCAP'!G$67</f>
        <v>1.5879100972835729E-2</v>
      </c>
      <c r="L2111" s="1">
        <f>'[1]Electricity and CHPs_NCAP'!H$67</f>
        <v>1.3960229397958272E-2</v>
      </c>
      <c r="M2111" s="1">
        <f>'[1]Electricity and CHPs_NCAP'!I$67</f>
        <v>1.733291053888111E-2</v>
      </c>
      <c r="N2111" s="1">
        <f>'[1]Electricity and CHPs_NCAP'!J$67</f>
        <v>8.6588770849118802E-3</v>
      </c>
      <c r="O2111" s="1">
        <f>'[1]Electricity and CHPs_NCAP'!K$67</f>
        <v>2.8386656365245899E-2</v>
      </c>
      <c r="P2111" s="1">
        <f>'[1]Electricity and CHPs_NCAP'!L$67</f>
        <v>9.7302663335732398E-3</v>
      </c>
      <c r="Q2111" s="1">
        <f>'[1]Electricity and CHPs_NCAP'!M$67</f>
        <v>2.8033346109305197E-2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6.5115136579365902E-4</v>
      </c>
      <c r="G2112" s="1">
        <f>'[1]Electricity and CHPs_NCAP'!C$68</f>
        <v>1.0482789849618341E-6</v>
      </c>
      <c r="H2112" s="1">
        <f>'[1]Electricity and CHPs_NCAP'!D$68</f>
        <v>2.7591251101291804E-6</v>
      </c>
      <c r="I2112" s="1">
        <f>'[1]Electricity and CHPs_NCAP'!E$68</f>
        <v>4.1233463694522604E-2</v>
      </c>
      <c r="J2112" s="1">
        <f>'[1]Electricity and CHPs_NCAP'!F$68</f>
        <v>4.7645456660387296E-3</v>
      </c>
      <c r="K2112" s="1">
        <f>'[1]Electricity and CHPs_NCAP'!G$68</f>
        <v>2.9359963685104302E-2</v>
      </c>
      <c r="L2112" s="1">
        <f>'[1]Electricity and CHPs_NCAP'!H$68</f>
        <v>2.9350967987964698E-3</v>
      </c>
      <c r="M2112" s="1">
        <f>'[1]Electricity and CHPs_NCAP'!I$68</f>
        <v>3.03682680097382E-2</v>
      </c>
      <c r="N2112" s="1">
        <f>'[1]Electricity and CHPs_NCAP'!J$68</f>
        <v>1.2498499449381889E-2</v>
      </c>
      <c r="O2112" s="1">
        <f>'[1]Electricity and CHPs_NCAP'!K$68</f>
        <v>1.8131091128973022E-2</v>
      </c>
      <c r="P2112" s="1">
        <f>'[1]Electricity and CHPs_NCAP'!L$68</f>
        <v>1.9290307612617061E-2</v>
      </c>
      <c r="Q2112" s="1">
        <f>'[1]Electricity and CHPs_NCAP'!M$68</f>
        <v>2.54978584640944E-2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3.2715083047621E-4</v>
      </c>
      <c r="G2113" s="1">
        <f>'[1]Electricity and CHPs_NCAP'!C$69</f>
        <v>5.2395597295063496E-7</v>
      </c>
      <c r="H2113" s="1">
        <f>'[1]Electricity and CHPs_NCAP'!D$69</f>
        <v>1.39745013028755E-6</v>
      </c>
      <c r="I2113" s="1">
        <f>'[1]Electricity and CHPs_NCAP'!E$69</f>
        <v>2.4498538288819701E-2</v>
      </c>
      <c r="J2113" s="1">
        <f>'[1]Electricity and CHPs_NCAP'!F$69</f>
        <v>1.2202963672124201E-2</v>
      </c>
      <c r="K2113" s="1">
        <f>'[1]Electricity and CHPs_NCAP'!G$69</f>
        <v>1.514724295346E-2</v>
      </c>
      <c r="L2113" s="1">
        <f>'[1]Electricity and CHPs_NCAP'!H$69</f>
        <v>1.6593519952597801E-3</v>
      </c>
      <c r="M2113" s="1">
        <f>'[1]Electricity and CHPs_NCAP'!I$69</f>
        <v>2.2417843025009099E-2</v>
      </c>
      <c r="N2113" s="1">
        <f>'[1]Electricity and CHPs_NCAP'!J$69</f>
        <v>7.5170980027855702E-3</v>
      </c>
      <c r="O2113" s="1">
        <f>'[1]Electricity and CHPs_NCAP'!K$69</f>
        <v>1.1907772252163801E-2</v>
      </c>
      <c r="P2113" s="1">
        <f>'[1]Electricity and CHPs_NCAP'!L$69</f>
        <v>1.33772942973508E-2</v>
      </c>
      <c r="Q2113" s="1">
        <f>'[1]Electricity and CHPs_NCAP'!M$69</f>
        <v>1.6803895226665901E-2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3.2241494542536964E-4</v>
      </c>
      <c r="G2114" s="3">
        <f t="shared" si="2237"/>
        <v>0.43057825216104145</v>
      </c>
      <c r="H2114" s="3">
        <f t="shared" si="2237"/>
        <v>0.91367398652724618</v>
      </c>
      <c r="I2114" s="3">
        <f t="shared" si="2237"/>
        <v>2.066799944951351</v>
      </c>
      <c r="J2114" s="3">
        <f t="shared" si="2237"/>
        <v>3.1099682326693565</v>
      </c>
      <c r="K2114" s="3">
        <f t="shared" si="2237"/>
        <v>1.868480287214151</v>
      </c>
      <c r="L2114" s="3">
        <f t="shared" ref="L2114:O2114" si="2238">SUM(L2115:L2164)</f>
        <v>2.3014101971885976</v>
      </c>
      <c r="M2114" s="3">
        <f t="shared" si="2238"/>
        <v>2.7668863616031869</v>
      </c>
      <c r="N2114" s="3">
        <f t="shared" si="2238"/>
        <v>2.283221238112747</v>
      </c>
      <c r="O2114" s="3">
        <f t="shared" si="2238"/>
        <v>2.1951848598126684</v>
      </c>
      <c r="P2114" s="3">
        <f>SUM(P2115:P2164)</f>
        <v>2.3485619292553412</v>
      </c>
      <c r="Q2114" s="3">
        <f>SUM(Q2115:Q2164)</f>
        <v>1.9568509973130455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5.3262280787972503E-5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5.645228748535E-4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1.1069323924383599E-3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0.14984560470486999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0.17335230011966901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0.13602935502571301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0.154247725945002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0.16474049867676499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0.13406816403598501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0.13315837423773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0.12949175627531201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0.104954755592094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6.9977608084806003E-5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1.9308275198626901E-4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0.106027407550109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0.57264855284448102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1.28344613715046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0.55159942669643702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0.70727401481291796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0.99946884987912499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0.61000408410231199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0.66270054885223995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0.72273757738423094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0.499257376320485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5.2835816894508097E-5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2.6341222724731899E-3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1.4985806887242001E-3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2.6938896857823901E-4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5.8439792007847401E-2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0.37056318500538199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2.8963183118962801E-2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0.62228603156579698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0.38169131310522503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0.54989228899046605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1.38431232561033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3.8810691172833599E-4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1.4633923965808301E-4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7.27399223625812E-2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0.17154871033062999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0.816678102440626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0.876766774329655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0.81028616059870795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0.96354957893806503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0.98038940749644798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0.99601876540202905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0.55679391553450397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7.8482841999480205E-2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1.2899048826731001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3.7880410165886102E-5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4.3002918012326298E-5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4.3343205513845303E-5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5.1102729704432498E-5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3.2780488411166397E-5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0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2.4586148645402598E-4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2.165897051098E-4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1.8276274072960899E-4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3.10970849723719E-4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2.18844608829027E-5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7.45117824660953E-5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1.44155848813484E-4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8.6822210414425497E-5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8.5010563805832995E-5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0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6.47113983434751E-4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8.9921306295199905E-5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7.2631705551538E-5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1.28991689012984E-4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2.3020187665512301E-4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7.3305399471303101E-2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0.18545389684712199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0.477380809206849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0.22419137260500199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0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8.1148245545604395E-4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2.0602660734152201E-4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1.65140496472885E-4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1.5735638843280999E-4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7.7585787136333202E-5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1.1812682728162701E-4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3.33606470893202E-4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1.5176321099369999E-4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1.24286877721761E-4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0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9.9945375734095995E-2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0.17855646983979201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2.09822314245738E-2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2.7796356027836599E-2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4.4498897179106703E-5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4.5872709559078198E-5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6.2273030469370494E-5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4.8406173901119698E-5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2.1275112100444299E-4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0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8.1864075050929104E-4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8.8979111786720593E-6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7.8590163269940395E-6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1.11297138991641E-5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3.1544365507256299E-5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9.1973737152800195E-5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2.5035885071355099E-4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8.6895723750895506E-5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5.8413107584796701E-4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0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4.4850117251011098E-5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9.1256463754010198E-6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7.6521569305860193E-6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1.17764244357553E-5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3.2884366729085297E-2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3.7415210862322197E-2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0.33787243039404702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0.24001208538333699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0.22104733665943799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5.43547592919895E-5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1.0414516972082101E-5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8.9052167397276298E-6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1.30273999188971E-5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1.3247493416878201E-4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1.3065326510469899E-4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2.0798788061291399E-3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1.43824810118349E-4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1.0963298433993799E-3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5.8869849515836799E-2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0.113540764620009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1.2108876217330901E-2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3.3912434684157902E-2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2.2813096461414398E-6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9.5434988325880003E-7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3.0191027932469699E-7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4.4944256325642701E-7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7.3513404981356997E-7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4.7383881528676502E-7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4.1569768873354401E-7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3.2433046582591799E-7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3.3816786479377601E-7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2.3975458235604099E-7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9.9097125271994394E-7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1.11856521517389E-6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6.45466352216789E-7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2.76971745054679E-7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3.6732304584437402E-7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4.8800429376920696E-7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4.1521974295597901E-7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3.9681978758348198E-7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3.5102029037351101E-7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3.9824050481568201E-7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3.5660584114479299E-7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9.2872161988350096E-7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9.3666851811989E-7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5.8527987217726099E-7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2.1981665116210299E-7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3.1999418464937202E-7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4.22428087325891E-7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3.7601312776729401E-7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3.61637375391317E-7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3.6098915283907401E-7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3.9534820751008098E-7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4.2977621640991102E-7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9.4319225568149401E-7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1.2502939363826401E-6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6.4567829431365699E-7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2.63312941282859E-7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3.8285286237803199E-7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5.14321479935181E-7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4.30067333111432E-7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3.99830199906005E-7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3.4632495693321E-7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3.9028807758763699E-7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3.4287469140385803E-7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9.6975309199769004E-7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1.4243219018128951E-4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3.1401385659558041E-4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9.2228252333627001E-5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0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0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0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0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0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3.095421326519362E-3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8.2389796094536463E-2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6.3979736789117895E-5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0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0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0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0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0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0.16850442110115024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6.111107203431E-5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3.2575807668014302E-5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0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0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0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0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0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8.70608528925196E-5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8.1022052200741503E-5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5.5107016751065202E-5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0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0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0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3.5067588771190102E-5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8.9497730107281001E-2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8.9864833918614601E-5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0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0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0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0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0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2.54102425973508E-5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6.2703554116484901E-4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5.4353652234351699E-5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0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0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0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0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0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4.7601766248803198E-5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4.8214368375985299E-2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3.7990502712421699E-5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0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0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0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0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0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3.3468622525266598E-5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0.20617342445154799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1.3598895578400901E-4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1.89399463174915E-5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7.6565996848771399E-5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4.1938885540108599E-5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0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0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0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0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0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1.0178966015931999E-5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3.8591689483467699E-5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2.7928673904078101E-5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0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0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0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0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0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1.18570667222382E-5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3.1616726766604502E-5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2.0592029634861001E-5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0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0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0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0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0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1.6369054795988698E-5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5.2854415143340202E-5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3.9808219169573897E-5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0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0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0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0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3.0347378420243539E-2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1.0084254344557703E-3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1.2383950473114779E-4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0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0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0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0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0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0.1183001783456876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9.3332838979673996E-2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6.0048253321917295E-5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0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0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0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0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0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7.9857263527195906E-5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4.9940453231004498E-5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2.8679579782022099E-5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0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0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0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0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0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8.4401232760877637E-5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4.2857714913592898E-5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2.7321938750064501E-5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0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0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0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0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0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3.80980431349303E-5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6.1247679711598195E-5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3.9046778957460999E-5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0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0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0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0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0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1.9302054443945201E-5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3.56216007010334E-5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2.05890695853636E-5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0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0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0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0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0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2.0764657280763999E-5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2.5764983213391799E-5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1.4714493164304001E-5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0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0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0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0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0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8.0897836534151003E-6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1.2961816325394201E-5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1.10180126506532E-5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0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0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0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0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0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1.8681400824040401E-5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6.2544688606818298E-5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4.6917900867159399E-5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0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0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0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0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0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9.9268046325941007E-6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3.0606538563298001E-5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2.38501401077141E-5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0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0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0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0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0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1.13275298875729E-5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2.4787834703062201E-5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1.6910644518092599E-5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0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0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0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0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0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8.4875540389547308E-6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1.4423733334761801E-5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1.19814643784249E-5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0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0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0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0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0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2.1065434560180699E-6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2.0889079135708001E-6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1.6180224569620199E-8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0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0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0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0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0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1.0653709385010101E-6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8.6313856790251602E-7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0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0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0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0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0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0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1.32093814111971E-6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7.2566350907618497E-7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0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0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0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0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0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0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1.36293366214671E-6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9.4367072791928303E-7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0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0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0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0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0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0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0.71816102504232315</v>
      </c>
      <c r="H2165" s="3">
        <f t="shared" si="2245"/>
        <v>1.5694115839769145</v>
      </c>
      <c r="I2165" s="3">
        <f t="shared" si="2245"/>
        <v>6.6963163919365769</v>
      </c>
      <c r="J2165" s="3">
        <f t="shared" si="2245"/>
        <v>4.0817258008409123</v>
      </c>
      <c r="K2165" s="3">
        <f t="shared" si="2245"/>
        <v>3.1639580773309204</v>
      </c>
      <c r="L2165" s="3">
        <f t="shared" ref="L2165:O2165" si="2246">SUM(L2166:L2188)</f>
        <v>2.9398399700308153</v>
      </c>
      <c r="M2165" s="3">
        <f t="shared" si="2246"/>
        <v>4.5869046174213786</v>
      </c>
      <c r="N2165" s="3">
        <f t="shared" si="2246"/>
        <v>2.4922367313366607</v>
      </c>
      <c r="O2165" s="3">
        <f t="shared" si="2246"/>
        <v>4.9586120232424324</v>
      </c>
      <c r="P2165" s="3">
        <f>SUM(P2166:P2188)</f>
        <v>3.2863211269153489</v>
      </c>
      <c r="Q2165" s="3">
        <f>SUM(Q2166:Q2188)</f>
        <v>4.1339095831891317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5.41943238410399E-3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8.3867069290808199E-3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2.05101867238933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2.3575072456660702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0.49877570358105999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1.2088397829975401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1.65346561267175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0.97333217193801502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1.4486657617854799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1.7244623813567901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0.68640835473998407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1.22766498777939E-3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7.5100013577685601E-3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0.74172047715991396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0.71206375587638804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0.10445162616892201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0.37284121942480297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0.46939900939706902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0.26234201168002702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0.42278957288819102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0.48420250992941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0.21758365571504101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7.1249736868343099E-4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4.8092156822082798E-3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3.7374379316117898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1.0115786879700202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2.5603662581041999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1.3577781439363401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2.4635160126601701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1.2560891314261402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3.0865174513809799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1.0770132849853999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3.2289572805750897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1.91677127878383E-4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2.9059378289551601E-4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0.16606993059081698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5.5420380921670999E-4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3.0795169956087499E-4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3.54113233927908E-4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5.0685764830013698E-4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4.7341629247802503E-4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6.2741737416861299E-4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6.4295064374889901E-4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9.4562398825372401E-4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3.9065677012636205E-5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2.1907519216367799E-5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3.1589309899030603E-5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2.6710438204127102E-5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1.71250440884346E-5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0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1.1819813613479601E-5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0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1.46681707634648E-5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1.77217770384448E-5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1.21140211739637E-5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0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0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0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0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0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1.25927306750326E-5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1.2834446104727399E-5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0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0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0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0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0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0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0.172379449245078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1.21577503165994E-3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0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0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0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0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9.1877951412976805E-4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4.6944503555012001E-4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0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0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0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0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0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0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0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0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6.7708359938663503E-4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3.0891982405374403E-4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0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0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0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0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2.8420718023299298E-5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2.3536430946199302E-5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0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0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0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0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0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0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0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0.47696738758964197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0.52406709908256799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7.7151197943959807E-3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0.18278195417190601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5.1181394301938403E-2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0.82859532035007699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3.2076124205118205E-5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3.08191740613636E-5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3.9182810548840896E-4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8.6656049580347808E-4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0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0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2.00976881235218E-4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1.2310496768647399E-3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1.1723730035520801E-4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8.8084740338538001E-3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1.6112917616635201E-5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0.50170218113101073</v>
      </c>
      <c r="H2189" s="3">
        <f t="shared" si="2249"/>
        <v>0.20814035175502874</v>
      </c>
      <c r="I2189" s="3">
        <f t="shared" si="2249"/>
        <v>2.9272437371416831</v>
      </c>
      <c r="J2189" s="3">
        <f t="shared" si="2249"/>
        <v>1.5730710953821863</v>
      </c>
      <c r="K2189" s="3">
        <f t="shared" si="2249"/>
        <v>1.1179341796078421</v>
      </c>
      <c r="L2189" s="3">
        <f t="shared" ref="L2189:O2189" si="2250">SUM(L2190:L2212)</f>
        <v>1.0547347092200374</v>
      </c>
      <c r="M2189" s="3">
        <f t="shared" si="2250"/>
        <v>1.5765647347914065</v>
      </c>
      <c r="N2189" s="3">
        <f t="shared" si="2250"/>
        <v>1.0126473740536608</v>
      </c>
      <c r="O2189" s="3">
        <f t="shared" si="2250"/>
        <v>1.4198359573596451</v>
      </c>
      <c r="P2189" s="3">
        <f>SUM(P2190:P2212)</f>
        <v>1.6267727416564268</v>
      </c>
      <c r="Q2189" s="3">
        <f>SUM(Q2190:Q2212)</f>
        <v>0.86332782896441018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3.1538001938150899E-3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4.2973364955416803E-3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1.40342077607074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1.3862380820903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2.2143521833133801E-2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0.66456093196733002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0.73654179746894199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0.42567879207575099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0.70142230014197193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0.768971605748072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0.34337426554502098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4.6763958285882604E-4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9.4116481293161501E-4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1.24599308297069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0.126750082506495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0.88791589131260706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0.29979406343542198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0.65334083928546094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0.50818971562861004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0.49185269885051597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0.78983535542747907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0.28549580379882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2.0638005938817299E-4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3.24059345963789E-4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0.27470513949745701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5.9906728895617295E-2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0.20751322766974098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8.2486060092698196E-2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0.186260958637747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7.8334936018511103E-2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0.22601128148722399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6.7368475503752592E-2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0.23361537473204499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1.1897232414770201E-4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1.06604885737924E-4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9.5729628369156395E-5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1.5350736284310199E-4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2.7583186427291797E-4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3.1625191749972298E-4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4.2113939925635504E-4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4.4393033078854796E-4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5.4967687993312693E-4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5.9730497712307895E-4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8.4238488852426204E-4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0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0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0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0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0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1.1312813888707499E-5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0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0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0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0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0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2.5616042453613701E-5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1.2428077856202298E-5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1.0293717501926899E-5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1.0613682615800498E-5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0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0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0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0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0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0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5.9616297755941501E-3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1.11310046645309E-3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1.7113143572946999E-5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0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2.9373160293759299E-5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4.5434279876179207E-3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4.25597513001576E-4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3.9245110529132599E-4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1.9030016078498501E-4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1.5504840025341E-4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0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0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0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0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4.2567077179971094E-5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3.4251657228259697E-5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0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0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0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0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0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0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0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0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0.48915269928600896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0.17615513429459601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5.3316786928451197E-4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1.06666314683068E-5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3.4883392345648596E-5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5.9814307153057398E-4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1.17326505425096E-3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1.6912135711150102E-5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1.17602357861763E-5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2.5479247688660702E-4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2.9339097497882899E-4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4.7058089890007705E-5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4.4028631051500903E-5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7.6092394784865898E-4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2.2318649261095801E-2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2.4248869695160801E-3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1.02664490748443E-5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3.5373418823374401E-5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2.9325355301040297E-3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1.88758000644305E-4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5.2112767798101305E-4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4.41809786180084E-5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1.08044328679003E-4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2.32929639216376E-4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2.4875242751939699E-5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3.7809052457155498E-5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1.01359705159869E-5</v>
      </c>
      <c r="G2213" s="3">
        <f t="shared" si="2253"/>
        <v>15.040366081335511</v>
      </c>
      <c r="H2213" s="3">
        <f t="shared" si="2253"/>
        <v>63.473789321705638</v>
      </c>
      <c r="I2213" s="3">
        <f t="shared" si="2253"/>
        <v>170.73584800963727</v>
      </c>
      <c r="J2213" s="3">
        <f t="shared" si="2253"/>
        <v>240.65864932012258</v>
      </c>
      <c r="K2213" s="3">
        <f t="shared" si="2253"/>
        <v>214.03688101013995</v>
      </c>
      <c r="L2213" s="3">
        <f t="shared" ref="L2213:O2213" si="2254">SUM(L2214:L2222)</f>
        <v>163.33801285675122</v>
      </c>
      <c r="M2213" s="3">
        <f t="shared" si="2254"/>
        <v>301.69071633502341</v>
      </c>
      <c r="N2213" s="3">
        <f t="shared" si="2254"/>
        <v>181.53458667313612</v>
      </c>
      <c r="O2213" s="3">
        <f t="shared" si="2254"/>
        <v>237.03439046591328</v>
      </c>
      <c r="P2213" s="3">
        <f>SUM(P2214:P2222)</f>
        <v>319.82174008783073</v>
      </c>
      <c r="Q2213" s="3">
        <f>SUM(Q2214:Q2222)</f>
        <v>124.44837250079736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1.15006607342213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1.8218259072841001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76.201223113290197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240.65847589219399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214.03669653462302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163.33786027039503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301.69054050372802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181.53444255252398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237.034249354666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319.82157130586199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124.448000747705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1.72008909686162E-3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7.80629767504069E-4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1.5758667471198399E-4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1.7342792858120198E-4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1.8447551692769501E-4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1.52586356202867E-4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1.7583129539453302E-4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1.4412061214198E-4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1.41111247286762E-4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1.6878196874498501E-4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3.7175309235989599E-4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2.2113527292931E-2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12.380242360748699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27.483255912494901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0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0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0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0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0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1.2792186470206699E-2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9.0865873639317904E-2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3.7178996198153604E-2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13.8520712237525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49.179016742895797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67.014032400979303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0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0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0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0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0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1.01359705159869E-5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1.6029813008816101E-3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1.0578073702173999E-3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0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0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0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0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0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9.4262555313072252</v>
      </c>
      <c r="H2223" s="3">
        <f t="shared" si="2255"/>
        <v>3.5001483013926897</v>
      </c>
      <c r="I2223" s="3">
        <f t="shared" si="2255"/>
        <v>29.087862620048934</v>
      </c>
      <c r="J2223" s="3">
        <f t="shared" si="2255"/>
        <v>39.834296465833745</v>
      </c>
      <c r="K2223" s="3">
        <f t="shared" si="2255"/>
        <v>17.102253770156704</v>
      </c>
      <c r="L2223" s="3">
        <f t="shared" ref="L2223:O2223" si="2256">SUM(L2224:L2232)</f>
        <v>42.495848427269181</v>
      </c>
      <c r="M2223" s="3">
        <f t="shared" si="2256"/>
        <v>24.689626179584465</v>
      </c>
      <c r="N2223" s="3">
        <f t="shared" si="2256"/>
        <v>37.203857066982657</v>
      </c>
      <c r="O2223" s="3">
        <f t="shared" si="2256"/>
        <v>47.546252976765842</v>
      </c>
      <c r="P2223" s="3">
        <f>SUM(P2224:P2232)</f>
        <v>26.758254395414475</v>
      </c>
      <c r="Q2223" s="3">
        <f>SUM(Q2224:Q2232)</f>
        <v>43.491712988931042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1.50227496277611E-3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3.3942952084652302E-3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3.0152215717655999E-3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8.2330299558407098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7.5221473642000998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30.286431449024501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24.6893818667867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37.203569406517403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47.545876641266098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26.758005001919603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43.491268045954698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1.5280462544563602E-4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1.2715416825065799E-4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1.5624327421113999E-4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5.1377299406045094E-4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2.88188200905729E-4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3.7278437298707398E-4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2.4431279776463902E-4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2.8766046525211301E-4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3.7633549974240403E-4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2.4939349487163595E-4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4.4494297634400698E-4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1.0941560065648999E-3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3.7405191624227101E-3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3.7221435818917798E-3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1.0924736311480401E-3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1.1494164175801099E-3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1.30018252184196E-3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0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0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0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0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0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9.4231583645410595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3.4922254358771001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29.076540881328199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31.594881566560602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9.5765900727409203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12.202866695790402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0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0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0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0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0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3.4793117137881598E-4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6.6089697645118695E-4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4.4281302928663602E-3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4.7786968072238301E-3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2.0787285971992499E-3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4.8773155594442298E-3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0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0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0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0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0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2.7272831759444724E-4</v>
      </c>
      <c r="G2233" s="3">
        <f t="shared" si="2257"/>
        <v>0.76342032163561724</v>
      </c>
      <c r="H2233" s="3">
        <f t="shared" si="2257"/>
        <v>0.26099200291104696</v>
      </c>
      <c r="I2233" s="3">
        <f t="shared" si="2257"/>
        <v>1.1015476185676454</v>
      </c>
      <c r="J2233" s="3">
        <f t="shared" si="2257"/>
        <v>6.7342162704250565</v>
      </c>
      <c r="K2233" s="3">
        <f t="shared" si="2257"/>
        <v>2.6731846038290588</v>
      </c>
      <c r="L2233" s="3">
        <f t="shared" ref="L2233:O2233" si="2258">SUM(L2234,L2253)</f>
        <v>1.8088673259844987</v>
      </c>
      <c r="M2233" s="3">
        <f t="shared" si="2258"/>
        <v>6.4394602238314871</v>
      </c>
      <c r="N2233" s="3">
        <f t="shared" si="2258"/>
        <v>2.0823683556992059</v>
      </c>
      <c r="O2233" s="3">
        <f t="shared" si="2258"/>
        <v>1.8561639190185844</v>
      </c>
      <c r="P2233" s="3">
        <f>SUM(P2234,P2253)</f>
        <v>5.6113884934352196</v>
      </c>
      <c r="Q2233" s="3">
        <f>SUM(Q2234,Q2253)</f>
        <v>2.060526703332719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2.642550181324591E-4</v>
      </c>
      <c r="G2234" s="1">
        <f t="shared" si="2259"/>
        <v>0.60578255281253257</v>
      </c>
      <c r="H2234" s="1">
        <f t="shared" si="2259"/>
        <v>0.16738254350628654</v>
      </c>
      <c r="I2234" s="1">
        <f t="shared" si="2259"/>
        <v>0.69643747795027588</v>
      </c>
      <c r="J2234" s="1">
        <f t="shared" si="2259"/>
        <v>5.8038230924846506</v>
      </c>
      <c r="K2234" s="1">
        <f t="shared" si="2259"/>
        <v>2.1933574328373648</v>
      </c>
      <c r="L2234" s="1">
        <f t="shared" ref="L2234:O2234" si="2260">SUM(L2235,L2238,L2240,L2243,L2245,L2247,L2249,L2251)</f>
        <v>1.415260425122628</v>
      </c>
      <c r="M2234" s="1">
        <f t="shared" si="2260"/>
        <v>5.0876959391345693</v>
      </c>
      <c r="N2234" s="1">
        <f t="shared" si="2260"/>
        <v>1.7566149080473545</v>
      </c>
      <c r="O2234" s="1">
        <f t="shared" si="2260"/>
        <v>1.4917076172724373</v>
      </c>
      <c r="P2234" s="1">
        <f>SUM(P2235,P2238,P2240,P2243,P2245,P2247,P2249,P2251)</f>
        <v>4.5383872127614975</v>
      </c>
      <c r="Q2234" s="1">
        <f>SUM(Q2235,Q2238,Q2240,Q2243,Q2245,Q2247,Q2249,Q2251)</f>
        <v>1.684137869750002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1.2410862498527867E-6</v>
      </c>
      <c r="G2235" s="1">
        <f t="shared" si="2261"/>
        <v>0.30314093325648672</v>
      </c>
      <c r="H2235" s="1">
        <f t="shared" si="2261"/>
        <v>0.15676048507809956</v>
      </c>
      <c r="I2235" s="1">
        <f t="shared" si="2261"/>
        <v>0.64346159982972462</v>
      </c>
      <c r="J2235" s="1">
        <f t="shared" si="2261"/>
        <v>2.2985036400014223</v>
      </c>
      <c r="K2235" s="1">
        <f t="shared" si="2261"/>
        <v>0.88515830759556202</v>
      </c>
      <c r="L2235" s="1">
        <f t="shared" ref="L2235:O2235" si="2262">SUM(L2236:L2237)</f>
        <v>1.3750947344103763</v>
      </c>
      <c r="M2235" s="1">
        <f t="shared" si="2262"/>
        <v>3.3309156575515915</v>
      </c>
      <c r="N2235" s="1">
        <f t="shared" si="2262"/>
        <v>1.4931069126656289</v>
      </c>
      <c r="O2235" s="1">
        <f t="shared" si="2262"/>
        <v>1.4325051566828437</v>
      </c>
      <c r="P2235" s="1">
        <f>SUM(P2236:P2237)</f>
        <v>3.215040082307246</v>
      </c>
      <c r="Q2235" s="1">
        <f>SUM(Q2236:Q2237)</f>
        <v>1.4375031595721128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7.4065378398228591E-7</v>
      </c>
      <c r="G2236" s="1" cm="1">
        <f t="array" ref="G2236">SUMPRODUCT(([1]OUT_FinalEnergyCons!$B$4:$B$10000="var_ncap")*1,(ISNUMBER(SEARCH("RH*-SHELCBR",[1]OUT_FinalEnergyCons!$A$4:$A$10000)))*1,[1]OUT_FinalEnergyCons!E$4:E$10000)</f>
        <v>3.0205099687697412E-2</v>
      </c>
      <c r="H2236" s="1" cm="1">
        <f t="array" ref="H2236">SUMPRODUCT(([1]OUT_FinalEnergyCons!$B$4:$B$10000="var_ncap")*1,(ISNUMBER(SEARCH("RH*-SHELCBR",[1]OUT_FinalEnergyCons!$A$4:$A$10000)))*1,[1]OUT_FinalEnergyCons!F$4:F$10000)</f>
        <v>1.9777437629617372E-6</v>
      </c>
      <c r="I2236" s="1" cm="1">
        <f t="array" ref="I2236">SUMPRODUCT(([1]OUT_FinalEnergyCons!$B$4:$B$10000="var_ncap")*1,(ISNUMBER(SEARCH("RH*-SHELCBR",[1]OUT_FinalEnergyCons!$A$4:$A$10000)))*1,[1]OUT_FinalEnergyCons!G$4:G$10000)</f>
        <v>2.2595475132410859E-6</v>
      </c>
      <c r="J2236" s="1" cm="1">
        <f t="array" ref="J2236">SUMPRODUCT(([1]OUT_FinalEnergyCons!$B$4:$B$10000="var_ncap")*1,(ISNUMBER(SEARCH("RH*-SHELCBR",[1]OUT_FinalEnergyCons!$A$4:$A$10000)))*1,[1]OUT_FinalEnergyCons!H$4:H$10000)</f>
        <v>0.10710708648150188</v>
      </c>
      <c r="K2236" s="1" cm="1">
        <f t="array" ref="K2236">SUMPRODUCT(([1]OUT_FinalEnergyCons!$B$4:$B$10000="var_ncap")*1,(ISNUMBER(SEARCH("RH*-SHELCBR",[1]OUT_FinalEnergyCons!$A$4:$A$10000)))*1,[1]OUT_FinalEnergyCons!I$4:I$10000)</f>
        <v>7.4932917100536595E-2</v>
      </c>
      <c r="L2236" s="1" cm="1">
        <f t="array" ref="L2236">SUMPRODUCT(([1]OUT_FinalEnergyCons!$B$4:$B$10000="var_ncap")*1,(ISNUMBER(SEARCH("RH*-SHELCBR",[1]OUT_FinalEnergyCons!$A$4:$A$10000)))*1,[1]OUT_FinalEnergyCons!J$4:J$10000)</f>
        <v>5.5856668943544069E-3</v>
      </c>
      <c r="M2236" s="1" cm="1">
        <f t="array" ref="M2236">SUMPRODUCT(([1]OUT_FinalEnergyCons!$B$4:$B$10000="var_ncap")*1,(ISNUMBER(SEARCH("RH*-SHELCBR",[1]OUT_FinalEnergyCons!$A$4:$A$10000)))*1,[1]OUT_FinalEnergyCons!K$4:K$10000)</f>
        <v>7.5377931882430402E-2</v>
      </c>
      <c r="N2236" s="1" cm="1">
        <f t="array" ref="N2236">SUMPRODUCT(([1]OUT_FinalEnergyCons!$B$4:$B$10000="var_ncap")*1,(ISNUMBER(SEARCH("RH*-SHELCBR",[1]OUT_FinalEnergyCons!$A$4:$A$10000)))*1,[1]OUT_FinalEnergyCons!L$4:L$10000)</f>
        <v>0.22264214895179793</v>
      </c>
      <c r="O2236" s="1" cm="1">
        <f t="array" ref="O2236">SUMPRODUCT(([1]OUT_FinalEnergyCons!$B$4:$B$10000="var_ncap")*1,(ISNUMBER(SEARCH("RH*-SHELCBR",[1]OUT_FinalEnergyCons!$A$4:$A$10000)))*1,[1]OUT_FinalEnergyCons!M$4:M$10000)</f>
        <v>3.2118174748924706E-2</v>
      </c>
      <c r="P2236" s="1" cm="1">
        <f t="array" ref="P2236">SUMPRODUCT(([1]OUT_FinalEnergyCons!$B$4:$B$10000="var_ncap")*1,(ISNUMBER(SEARCH("RH*-SHELCBR",[1]OUT_FinalEnergyCons!$A$4:$A$10000)))*1,[1]OUT_FinalEnergyCons!N$4:N$10000)</f>
        <v>0.12792443157350328</v>
      </c>
      <c r="Q2236" s="1" cm="1">
        <f t="array" ref="Q2236">SUMPRODUCT(([1]OUT_FinalEnergyCons!$B$4:$B$10000="var_ncap")*1,(ISNUMBER(SEARCH("RH*-SHELCBR",[1]OUT_FinalEnergyCons!$A$4:$A$10000)))*1,[1]OUT_FinalEnergyCons!O$4:O$10000)</f>
        <v>3.3466936936022042E-4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5.0043246587050077E-7</v>
      </c>
      <c r="G2237" s="1" cm="1">
        <f t="array" ref="G2237">SUMPRODUCT(([1]OUT_FinalEnergyCons!$B$4:$B$10000="var_ncap")*1,ISNUMBER(SEARCH("RH*-SHELCHP",[1]OUT_FinalEnergyCons!$A$4:$A$10000))*1,[1]OUT_FinalEnergyCons!E$4:E$10000)</f>
        <v>0.27293583356878931</v>
      </c>
      <c r="H2237" s="1" cm="1">
        <f t="array" ref="H2237">SUMPRODUCT(([1]OUT_FinalEnergyCons!$B$4:$B$10000="var_ncap")*1,ISNUMBER(SEARCH("RH*-SHELCHP",[1]OUT_FinalEnergyCons!$A$4:$A$10000))*1,[1]OUT_FinalEnergyCons!F$4:F$10000)</f>
        <v>0.15675850733433661</v>
      </c>
      <c r="I2237" s="1" cm="1">
        <f t="array" ref="I2237">SUMPRODUCT(([1]OUT_FinalEnergyCons!$B$4:$B$10000="var_ncap")*1,ISNUMBER(SEARCH("RH*-SHELCHP",[1]OUT_FinalEnergyCons!$A$4:$A$10000))*1,[1]OUT_FinalEnergyCons!G$4:G$10000)</f>
        <v>0.64345934028221141</v>
      </c>
      <c r="J2237" s="1" cm="1">
        <f t="array" ref="J2237">SUMPRODUCT(([1]OUT_FinalEnergyCons!$B$4:$B$10000="var_ncap")*1,ISNUMBER(SEARCH("RH*-SHELCHP",[1]OUT_FinalEnergyCons!$A$4:$A$10000))*1,[1]OUT_FinalEnergyCons!H$4:H$10000)</f>
        <v>2.1913965535199202</v>
      </c>
      <c r="K2237" s="1" cm="1">
        <f t="array" ref="K2237">SUMPRODUCT(([1]OUT_FinalEnergyCons!$B$4:$B$10000="var_ncap")*1,ISNUMBER(SEARCH("RH*-SHELCHP",[1]OUT_FinalEnergyCons!$A$4:$A$10000))*1,[1]OUT_FinalEnergyCons!I$4:I$10000)</f>
        <v>0.8102253904950254</v>
      </c>
      <c r="L2237" s="1" cm="1">
        <f t="array" ref="L2237">SUMPRODUCT(([1]OUT_FinalEnergyCons!$B$4:$B$10000="var_ncap")*1,ISNUMBER(SEARCH("RH*-SHELCHP",[1]OUT_FinalEnergyCons!$A$4:$A$10000))*1,[1]OUT_FinalEnergyCons!J$4:J$10000)</f>
        <v>1.369509067516022</v>
      </c>
      <c r="M2237" s="1" cm="1">
        <f t="array" ref="M2237">SUMPRODUCT(([1]OUT_FinalEnergyCons!$B$4:$B$10000="var_ncap")*1,ISNUMBER(SEARCH("RH*-SHELCHP",[1]OUT_FinalEnergyCons!$A$4:$A$10000))*1,[1]OUT_FinalEnergyCons!K$4:K$10000)</f>
        <v>3.2555377256691611</v>
      </c>
      <c r="N2237" s="1" cm="1">
        <f t="array" ref="N2237">SUMPRODUCT(([1]OUT_FinalEnergyCons!$B$4:$B$10000="var_ncap")*1,ISNUMBER(SEARCH("RH*-SHELCHP",[1]OUT_FinalEnergyCons!$A$4:$A$10000))*1,[1]OUT_FinalEnergyCons!L$4:L$10000)</f>
        <v>1.2704647637138309</v>
      </c>
      <c r="O2237" s="1" cm="1">
        <f t="array" ref="O2237">SUMPRODUCT(([1]OUT_FinalEnergyCons!$B$4:$B$10000="var_ncap")*1,ISNUMBER(SEARCH("RH*-SHELCHP",[1]OUT_FinalEnergyCons!$A$4:$A$10000))*1,[1]OUT_FinalEnergyCons!M$4:M$10000)</f>
        <v>1.400386981933919</v>
      </c>
      <c r="P2237" s="1" cm="1">
        <f t="array" ref="P2237">SUMPRODUCT(([1]OUT_FinalEnergyCons!$B$4:$B$10000="var_ncap")*1,ISNUMBER(SEARCH("RH*-SHELCHP",[1]OUT_FinalEnergyCons!$A$4:$A$10000))*1,[1]OUT_FinalEnergyCons!N$4:N$10000)</f>
        <v>3.0871156507337427</v>
      </c>
      <c r="Q2237" s="1" cm="1">
        <f t="array" ref="Q2237">SUMPRODUCT(([1]OUT_FinalEnergyCons!$B$4:$B$10000="var_ncap")*1,ISNUMBER(SEARCH("RH*-SHELCHP",[1]OUT_FinalEnergyCons!$A$4:$A$10000))*1,[1]OUT_FinalEnergyCons!O$4:O$10000)</f>
        <v>1.4371684902027526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2.1087974361619028E-7</v>
      </c>
      <c r="H2238" s="1">
        <f t="shared" si="2266"/>
        <v>2.0224220177731711E-7</v>
      </c>
      <c r="I2238" s="1">
        <f t="shared" si="2266"/>
        <v>4.3025819331960004E-7</v>
      </c>
      <c r="J2238" s="1">
        <f t="shared" si="2266"/>
        <v>0.50366176279321195</v>
      </c>
      <c r="K2238" s="1">
        <f t="shared" si="2266"/>
        <v>0.18039149390830439</v>
      </c>
      <c r="L2238" s="1">
        <f t="shared" si="2266"/>
        <v>6.1707807567225948E-6</v>
      </c>
      <c r="M2238" s="1">
        <f t="shared" si="2266"/>
        <v>0.25950413936374633</v>
      </c>
      <c r="N2238" s="1">
        <f t="shared" si="2266"/>
        <v>0.117409555878696</v>
      </c>
      <c r="O2238" s="1">
        <f t="shared" si="2266"/>
        <v>3.3640400489173501E-6</v>
      </c>
      <c r="P2238" s="1">
        <f>P2239</f>
        <v>0.10708735741339451</v>
      </c>
      <c r="Q2238" s="1">
        <f>Q2239</f>
        <v>2.265698923568325E-6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2.1087974361619028E-7</v>
      </c>
      <c r="H2239" s="1" cm="1">
        <f t="array" ref="H2239">SUMPRODUCT(([1]OUT_FinalEnergyCons!$B$4:$B$10000="var_ncap")*1, (ISNUMBER(SEARCH("RH*-SHLFOBR",[1]OUT_FinalEnergyCons!$A$4:$A$10000)))*1,[1]OUT_FinalEnergyCons!F$4:F$10000)</f>
        <v>2.0224220177731711E-7</v>
      </c>
      <c r="I2239" s="1" cm="1">
        <f t="array" ref="I2239">SUMPRODUCT(([1]OUT_FinalEnergyCons!$B$4:$B$10000="var_ncap")*1, (ISNUMBER(SEARCH("RH*-SHLFOBR",[1]OUT_FinalEnergyCons!$A$4:$A$10000)))*1,[1]OUT_FinalEnergyCons!G$4:G$10000)</f>
        <v>4.3025819331960004E-7</v>
      </c>
      <c r="J2239" s="1" cm="1">
        <f t="array" ref="J2239">SUMPRODUCT(([1]OUT_FinalEnergyCons!$B$4:$B$10000="var_ncap")*1, (ISNUMBER(SEARCH("RH*-SHLFOBR",[1]OUT_FinalEnergyCons!$A$4:$A$10000)))*1,[1]OUT_FinalEnergyCons!H$4:H$10000)</f>
        <v>0.50366176279321195</v>
      </c>
      <c r="K2239" s="1" cm="1">
        <f t="array" ref="K2239">SUMPRODUCT(([1]OUT_FinalEnergyCons!$B$4:$B$10000="var_ncap")*1, (ISNUMBER(SEARCH("RH*-SHLFOBR",[1]OUT_FinalEnergyCons!$A$4:$A$10000)))*1,[1]OUT_FinalEnergyCons!I$4:I$10000)</f>
        <v>0.18039149390830439</v>
      </c>
      <c r="L2239" s="1" cm="1">
        <f t="array" ref="L2239">SUMPRODUCT(([1]OUT_FinalEnergyCons!$B$4:$B$10000="var_ncap")*1, (ISNUMBER(SEARCH("RH*-SHLFOBR",[1]OUT_FinalEnergyCons!$A$4:$A$10000)))*1,[1]OUT_FinalEnergyCons!J$4:J$10000)</f>
        <v>6.1707807567225948E-6</v>
      </c>
      <c r="M2239" s="1" cm="1">
        <f t="array" ref="M2239">SUMPRODUCT(([1]OUT_FinalEnergyCons!$B$4:$B$10000="var_ncap")*1, (ISNUMBER(SEARCH("RH*-SHLFOBR",[1]OUT_FinalEnergyCons!$A$4:$A$10000)))*1,[1]OUT_FinalEnergyCons!K$4:K$10000)</f>
        <v>0.25950413936374633</v>
      </c>
      <c r="N2239" s="1" cm="1">
        <f t="array" ref="N2239">SUMPRODUCT(([1]OUT_FinalEnergyCons!$B$4:$B$10000="var_ncap")*1, (ISNUMBER(SEARCH("RH*-SHLFOBR",[1]OUT_FinalEnergyCons!$A$4:$A$10000)))*1,[1]OUT_FinalEnergyCons!L$4:L$10000)</f>
        <v>0.117409555878696</v>
      </c>
      <c r="O2239" s="1" cm="1">
        <f t="array" ref="O2239">SUMPRODUCT(([1]OUT_FinalEnergyCons!$B$4:$B$10000="var_ncap")*1, (ISNUMBER(SEARCH("RH*-SHLFOBR",[1]OUT_FinalEnergyCons!$A$4:$A$10000)))*1,[1]OUT_FinalEnergyCons!M$4:M$10000)</f>
        <v>3.3640400489173501E-6</v>
      </c>
      <c r="P2239" s="1" cm="1">
        <f t="array" ref="P2239">SUMPRODUCT(([1]OUT_FinalEnergyCons!$B$4:$B$10000="var_ncap")*1, (ISNUMBER(SEARCH("RH*-SHLFOBR",[1]OUT_FinalEnergyCons!$A$4:$A$10000)))*1,[1]OUT_FinalEnergyCons!N$4:N$10000)</f>
        <v>0.10708735741339451</v>
      </c>
      <c r="Q2239" s="1" cm="1">
        <f t="array" ref="Q2239">SUMPRODUCT(([1]OUT_FinalEnergyCons!$B$4:$B$10000="var_ncap")*1, (ISNUMBER(SEARCH("RH*-SHLFOBR",[1]OUT_FinalEnergyCons!$A$4:$A$10000)))*1,[1]OUT_FinalEnergyCons!O$4:O$10000)</f>
        <v>2.265698923568325E-6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6.81423516040658E-8</v>
      </c>
      <c r="G2240" s="1">
        <f t="shared" si="2267"/>
        <v>0.23514816360155325</v>
      </c>
      <c r="H2240" s="1">
        <f t="shared" si="2267"/>
        <v>4.1738781001144443E-3</v>
      </c>
      <c r="I2240" s="1">
        <f t="shared" si="2267"/>
        <v>1.2984972972777592E-2</v>
      </c>
      <c r="J2240" s="1">
        <f t="shared" si="2267"/>
        <v>2.4676410643151705</v>
      </c>
      <c r="K2240" s="1">
        <f t="shared" si="2267"/>
        <v>0.93275530526109363</v>
      </c>
      <c r="L2240" s="1">
        <f t="shared" ref="L2240:O2240" si="2268">SUM(L2241:L2242)</f>
        <v>1.067006149353605E-5</v>
      </c>
      <c r="M2240" s="1">
        <f t="shared" si="2268"/>
        <v>0.6921593130908027</v>
      </c>
      <c r="N2240" s="1">
        <f t="shared" si="2268"/>
        <v>1.9062383495735318E-5</v>
      </c>
      <c r="O2240" s="1">
        <f t="shared" si="2268"/>
        <v>6.4712775843318512E-3</v>
      </c>
      <c r="P2240" s="1">
        <f>SUM(P2241:P2242)</f>
        <v>0.50946320427003555</v>
      </c>
      <c r="Q2240" s="1">
        <f>SUM(Q2241:Q2242)</f>
        <v>4.9707166061858474E-2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0.23514752018087898</v>
      </c>
      <c r="H2241" s="1" cm="1">
        <f t="array" ref="H2241">SUMPRODUCT(([1]OUT_FinalEnergyCons!$B$4:$B$10000="var_ncap")*1, (ISNUMBER(SEARCH("RH*-SHNGABR",[1]OUT_FinalEnergyCons!$A$4:$A$10000)))*1,[1]OUT_FinalEnergyCons!F$4:F$10000)</f>
        <v>3.2790674928130903E-3</v>
      </c>
      <c r="I2241" s="1" cm="1">
        <f t="array" ref="I2241">SUMPRODUCT(([1]OUT_FinalEnergyCons!$B$4:$B$10000="var_ncap")*1, (ISNUMBER(SEARCH("RH*-SHNGABR",[1]OUT_FinalEnergyCons!$A$4:$A$10000)))*1,[1]OUT_FinalEnergyCons!G$4:G$10000)</f>
        <v>1.2946773625231518E-2</v>
      </c>
      <c r="J2241" s="1" cm="1">
        <f t="array" ref="J2241">SUMPRODUCT(([1]OUT_FinalEnergyCons!$B$4:$B$10000="var_ncap")*1, (ISNUMBER(SEARCH("RH*-SHNGABR",[1]OUT_FinalEnergyCons!$A$4:$A$10000)))*1,[1]OUT_FinalEnergyCons!H$4:H$10000)</f>
        <v>1.8911639487443619</v>
      </c>
      <c r="K2241" s="1" cm="1">
        <f t="array" ref="K2241">SUMPRODUCT(([1]OUT_FinalEnergyCons!$B$4:$B$10000="var_ncap")*1, (ISNUMBER(SEARCH("RH*-SHNGABR",[1]OUT_FinalEnergyCons!$A$4:$A$10000)))*1,[1]OUT_FinalEnergyCons!I$4:I$10000)</f>
        <v>0.54883232055406495</v>
      </c>
      <c r="L2241" s="1" cm="1">
        <f t="array" ref="L2241">SUMPRODUCT(([1]OUT_FinalEnergyCons!$B$4:$B$10000="var_ncap")*1, (ISNUMBER(SEARCH("RH*-SHNGABR",[1]OUT_FinalEnergyCons!$A$4:$A$10000)))*1,[1]OUT_FinalEnergyCons!J$4:J$10000)</f>
        <v>1.439603329473523E-6</v>
      </c>
      <c r="M2241" s="1" cm="1">
        <f t="array" ref="M2241">SUMPRODUCT(([1]OUT_FinalEnergyCons!$B$4:$B$10000="var_ncap")*1, (ISNUMBER(SEARCH("RH*-SHNGABR",[1]OUT_FinalEnergyCons!$A$4:$A$10000)))*1,[1]OUT_FinalEnergyCons!K$4:K$10000)</f>
        <v>0.399013148678598</v>
      </c>
      <c r="N2241" s="1" cm="1">
        <f t="array" ref="N2241">SUMPRODUCT(([1]OUT_FinalEnergyCons!$B$4:$B$10000="var_ncap")*1, (ISNUMBER(SEARCH("RH*-SHNGABR",[1]OUT_FinalEnergyCons!$A$4:$A$10000)))*1,[1]OUT_FinalEnergyCons!L$4:L$10000)</f>
        <v>1.017411793518226E-5</v>
      </c>
      <c r="O2241" s="1" cm="1">
        <f t="array" ref="O2241">SUMPRODUCT(([1]OUT_FinalEnergyCons!$B$4:$B$10000="var_ncap")*1, (ISNUMBER(SEARCH("RH*-SHNGABR",[1]OUT_FinalEnergyCons!$A$4:$A$10000)))*1,[1]OUT_FinalEnergyCons!M$4:M$10000)</f>
        <v>5.2733332488150509E-3</v>
      </c>
      <c r="P2241" s="1" cm="1">
        <f t="array" ref="P2241">SUMPRODUCT(([1]OUT_FinalEnergyCons!$B$4:$B$10000="var_ncap")*1, (ISNUMBER(SEARCH("RH*-SHNGABR",[1]OUT_FinalEnergyCons!$A$4:$A$10000)))*1,[1]OUT_FinalEnergyCons!N$4:N$10000)</f>
        <v>0.26647412730922043</v>
      </c>
      <c r="Q2241" s="1" cm="1">
        <f t="array" ref="Q2241">SUMPRODUCT(([1]OUT_FinalEnergyCons!$B$4:$B$10000="var_ncap")*1, (ISNUMBER(SEARCH("RH*-SHNGABR",[1]OUT_FinalEnergyCons!$A$4:$A$10000)))*1,[1]OUT_FinalEnergyCons!O$4:O$10000)</f>
        <v>5.5818517330437806E-6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6.81423516040658E-8</v>
      </c>
      <c r="G2242" s="1" cm="1">
        <f t="array" ref="G2242">SUMPRODUCT(([1]OUT_FinalEnergyCons!$B$4:$B$10000="var_ncap")*1,ISNUMBER(SEARCH("RH*-SHngahp",[1]OUT_FinalEnergyCons!$A$4:$A$10000))*1,[1]OUT_FinalEnergyCons!E$4:E$10000)</f>
        <v>6.4342067425898137E-7</v>
      </c>
      <c r="H2242" s="1" cm="1">
        <f t="array" ref="H2242">SUMPRODUCT(([1]OUT_FinalEnergyCons!$B$4:$B$10000="var_ncap")*1,ISNUMBER(SEARCH("RH*-SHngahp",[1]OUT_FinalEnergyCons!$A$4:$A$10000))*1,[1]OUT_FinalEnergyCons!F$4:F$10000)</f>
        <v>8.9481060730135396E-4</v>
      </c>
      <c r="I2242" s="1" cm="1">
        <f t="array" ref="I2242">SUMPRODUCT(([1]OUT_FinalEnergyCons!$B$4:$B$10000="var_ncap")*1,ISNUMBER(SEARCH("RH*-SHngahp",[1]OUT_FinalEnergyCons!$A$4:$A$10000))*1,[1]OUT_FinalEnergyCons!G$4:G$10000)</f>
        <v>3.8199347546073848E-5</v>
      </c>
      <c r="J2242" s="1" cm="1">
        <f t="array" ref="J2242">SUMPRODUCT(([1]OUT_FinalEnergyCons!$B$4:$B$10000="var_ncap")*1,ISNUMBER(SEARCH("RH*-SHngahp",[1]OUT_FinalEnergyCons!$A$4:$A$10000))*1,[1]OUT_FinalEnergyCons!H$4:H$10000)</f>
        <v>0.57647711557080838</v>
      </c>
      <c r="K2242" s="1" cm="1">
        <f t="array" ref="K2242">SUMPRODUCT(([1]OUT_FinalEnergyCons!$B$4:$B$10000="var_ncap")*1,ISNUMBER(SEARCH("RH*-SHngahp",[1]OUT_FinalEnergyCons!$A$4:$A$10000))*1,[1]OUT_FinalEnergyCons!I$4:I$10000)</f>
        <v>0.38392298470702868</v>
      </c>
      <c r="L2242" s="1" cm="1">
        <f t="array" ref="L2242">SUMPRODUCT(([1]OUT_FinalEnergyCons!$B$4:$B$10000="var_ncap")*1,ISNUMBER(SEARCH("RH*-SHngahp",[1]OUT_FinalEnergyCons!$A$4:$A$10000))*1,[1]OUT_FinalEnergyCons!J$4:J$10000)</f>
        <v>9.2304581640625274E-6</v>
      </c>
      <c r="M2242" s="1" cm="1">
        <f t="array" ref="M2242">SUMPRODUCT(([1]OUT_FinalEnergyCons!$B$4:$B$10000="var_ncap")*1,ISNUMBER(SEARCH("RH*-SHngahp",[1]OUT_FinalEnergyCons!$A$4:$A$10000))*1,[1]OUT_FinalEnergyCons!K$4:K$10000)</f>
        <v>0.2931461644122047</v>
      </c>
      <c r="N2242" s="1" cm="1">
        <f t="array" ref="N2242">SUMPRODUCT(([1]OUT_FinalEnergyCons!$B$4:$B$10000="var_ncap")*1,ISNUMBER(SEARCH("RH*-SHngahp",[1]OUT_FinalEnergyCons!$A$4:$A$10000))*1,[1]OUT_FinalEnergyCons!L$4:L$10000)</f>
        <v>8.8882655605530605E-6</v>
      </c>
      <c r="O2242" s="1" cm="1">
        <f t="array" ref="O2242">SUMPRODUCT(([1]OUT_FinalEnergyCons!$B$4:$B$10000="var_ncap")*1,ISNUMBER(SEARCH("RH*-SHngahp",[1]OUT_FinalEnergyCons!$A$4:$A$10000))*1,[1]OUT_FinalEnergyCons!M$4:M$10000)</f>
        <v>1.1979443355167999E-3</v>
      </c>
      <c r="P2242" s="1" cm="1">
        <f t="array" ref="P2242">SUMPRODUCT(([1]OUT_FinalEnergyCons!$B$4:$B$10000="var_ncap")*1,ISNUMBER(SEARCH("RH*-SHngahp",[1]OUT_FinalEnergyCons!$A$4:$A$10000))*1,[1]OUT_FinalEnergyCons!N$4:N$10000)</f>
        <v>0.24298907696081512</v>
      </c>
      <c r="Q2242" s="1" cm="1">
        <f t="array" ref="Q2242">SUMPRODUCT(([1]OUT_FinalEnergyCons!$B$4:$B$10000="var_ncap")*1,ISNUMBER(SEARCH("RH*-SHngahp",[1]OUT_FinalEnergyCons!$A$4:$A$10000))*1,[1]OUT_FinalEnergyCons!O$4:O$10000)</f>
        <v>4.9701584210125431E-2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1.50846864767053E-4</v>
      </c>
      <c r="G2245" s="1">
        <f t="shared" si="2270"/>
        <v>8.2876266467433752E-3</v>
      </c>
      <c r="H2245" s="1">
        <f t="shared" si="2270"/>
        <v>6.2022779684504405E-3</v>
      </c>
      <c r="I2245" s="1">
        <f t="shared" si="2270"/>
        <v>2.8213214685159499E-2</v>
      </c>
      <c r="J2245" s="1">
        <f t="shared" si="2270"/>
        <v>0.2622534006466109</v>
      </c>
      <c r="K2245" s="1">
        <f t="shared" si="2270"/>
        <v>7.8683632833083494E-2</v>
      </c>
      <c r="L2245" s="1">
        <f t="shared" si="2270"/>
        <v>2.4043378487824969E-2</v>
      </c>
      <c r="M2245" s="1">
        <f t="shared" si="2270"/>
        <v>0.1873611770128529</v>
      </c>
      <c r="N2245" s="1">
        <f t="shared" si="2270"/>
        <v>4.0225451280174823E-2</v>
      </c>
      <c r="O2245" s="1">
        <f t="shared" si="2270"/>
        <v>1.8102084156280961E-2</v>
      </c>
      <c r="P2245" s="1">
        <f>P2246</f>
        <v>0.15505328979522159</v>
      </c>
      <c r="Q2245" s="1">
        <f>Q2246</f>
        <v>1.9518165675743333E-2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1.50846864767053E-4</v>
      </c>
      <c r="G2246" s="1" cm="1">
        <f t="array" ref="G2246">SUMPRODUCT(([1]OUT_FinalEnergyCons!$B$4:$B$10000="var_ncap")*1, (ISNUMBER(SEARCH("RH*-SHWODBR",[1]OUT_FinalEnergyCons!$A$4:$A$10000)))*1,[1]OUT_FinalEnergyCons!E$4:E$10000)</f>
        <v>8.2876266467433752E-3</v>
      </c>
      <c r="H2246" s="1" cm="1">
        <f t="array" ref="H2246">SUMPRODUCT(([1]OUT_FinalEnergyCons!$B$4:$B$10000="var_ncap")*1, (ISNUMBER(SEARCH("RH*-SHWODBR",[1]OUT_FinalEnergyCons!$A$4:$A$10000)))*1,[1]OUT_FinalEnergyCons!F$4:F$10000)</f>
        <v>6.2022779684504405E-3</v>
      </c>
      <c r="I2246" s="1" cm="1">
        <f t="array" ref="I2246">SUMPRODUCT(([1]OUT_FinalEnergyCons!$B$4:$B$10000="var_ncap")*1, (ISNUMBER(SEARCH("RH*-SHWODBR",[1]OUT_FinalEnergyCons!$A$4:$A$10000)))*1,[1]OUT_FinalEnergyCons!G$4:G$10000)</f>
        <v>2.8213214685159499E-2</v>
      </c>
      <c r="J2246" s="1" cm="1">
        <f t="array" ref="J2246">SUMPRODUCT(([1]OUT_FinalEnergyCons!$B$4:$B$10000="var_ncap")*1, (ISNUMBER(SEARCH("RH*-SHWODBR",[1]OUT_FinalEnergyCons!$A$4:$A$10000)))*1,[1]OUT_FinalEnergyCons!H$4:H$10000)</f>
        <v>0.2622534006466109</v>
      </c>
      <c r="K2246" s="1" cm="1">
        <f t="array" ref="K2246">SUMPRODUCT(([1]OUT_FinalEnergyCons!$B$4:$B$10000="var_ncap")*1, (ISNUMBER(SEARCH("RH*-SHWODBR",[1]OUT_FinalEnergyCons!$A$4:$A$10000)))*1,[1]OUT_FinalEnergyCons!I$4:I$10000)</f>
        <v>7.8683632833083494E-2</v>
      </c>
      <c r="L2246" s="1" cm="1">
        <f t="array" ref="L2246">SUMPRODUCT(([1]OUT_FinalEnergyCons!$B$4:$B$10000="var_ncap")*1, (ISNUMBER(SEARCH("RH*-SHWODBR",[1]OUT_FinalEnergyCons!$A$4:$A$10000)))*1,[1]OUT_FinalEnergyCons!J$4:J$10000)</f>
        <v>2.4043378487824969E-2</v>
      </c>
      <c r="M2246" s="1" cm="1">
        <f t="array" ref="M2246">SUMPRODUCT(([1]OUT_FinalEnergyCons!$B$4:$B$10000="var_ncap")*1, (ISNUMBER(SEARCH("RH*-SHWODBR",[1]OUT_FinalEnergyCons!$A$4:$A$10000)))*1,[1]OUT_FinalEnergyCons!K$4:K$10000)</f>
        <v>0.1873611770128529</v>
      </c>
      <c r="N2246" s="1" cm="1">
        <f t="array" ref="N2246">SUMPRODUCT(([1]OUT_FinalEnergyCons!$B$4:$B$10000="var_ncap")*1, (ISNUMBER(SEARCH("RH*-SHWODBR",[1]OUT_FinalEnergyCons!$A$4:$A$10000)))*1,[1]OUT_FinalEnergyCons!L$4:L$10000)</f>
        <v>4.0225451280174823E-2</v>
      </c>
      <c r="O2246" s="1" cm="1">
        <f t="array" ref="O2246">SUMPRODUCT(([1]OUT_FinalEnergyCons!$B$4:$B$10000="var_ncap")*1, (ISNUMBER(SEARCH("RH*-SHWODBR",[1]OUT_FinalEnergyCons!$A$4:$A$10000)))*1,[1]OUT_FinalEnergyCons!M$4:M$10000)</f>
        <v>1.8102084156280961E-2</v>
      </c>
      <c r="P2246" s="1" cm="1">
        <f t="array" ref="P2246">SUMPRODUCT(([1]OUT_FinalEnergyCons!$B$4:$B$10000="var_ncap")*1, (ISNUMBER(SEARCH("RH*-SHWODBR",[1]OUT_FinalEnergyCons!$A$4:$A$10000)))*1,[1]OUT_FinalEnergyCons!N$4:N$10000)</f>
        <v>0.15505328979522159</v>
      </c>
      <c r="Q2246" s="1" cm="1">
        <f t="array" ref="Q2246">SUMPRODUCT(([1]OUT_FinalEnergyCons!$B$4:$B$10000="var_ncap")*1, (ISNUMBER(SEARCH("RH*-SHWODBR",[1]OUT_FinalEnergyCons!$A$4:$A$10000)))*1,[1]OUT_FinalEnergyCons!O$4:O$10000)</f>
        <v>1.9518165675743333E-2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9.3728333423368906E-5</v>
      </c>
      <c r="G2247" s="1">
        <f t="shared" si="2271"/>
        <v>3.6058527806981086E-2</v>
      </c>
      <c r="H2247" s="1">
        <f t="shared" si="2271"/>
        <v>1.7089481809630676E-4</v>
      </c>
      <c r="I2247" s="1">
        <f t="shared" si="2271"/>
        <v>1.0882703789560643E-2</v>
      </c>
      <c r="J2247" s="1">
        <f t="shared" si="2271"/>
        <v>0.17948117130908359</v>
      </c>
      <c r="K2247" s="1">
        <f t="shared" si="2271"/>
        <v>7.8454324543959175E-2</v>
      </c>
      <c r="L2247" s="1">
        <f t="shared" si="2271"/>
        <v>1.5700215995182155E-2</v>
      </c>
      <c r="M2247" s="1">
        <f t="shared" si="2271"/>
        <v>0.18700655786378026</v>
      </c>
      <c r="N2247" s="1">
        <f t="shared" si="2271"/>
        <v>7.0297305368140009E-2</v>
      </c>
      <c r="O2247" s="1">
        <f t="shared" si="2271"/>
        <v>3.0675746671418144E-2</v>
      </c>
      <c r="P2247" s="1">
        <f>P2248</f>
        <v>0.17650407394580028</v>
      </c>
      <c r="Q2247" s="1">
        <f>Q2248</f>
        <v>8.181313246940404E-2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9.3728333423368906E-5</v>
      </c>
      <c r="G2248" s="1" cm="1">
        <f t="array" ref="G2248">SUMPRODUCT(([1]OUT_FinalEnergyCons!$B$4:$B$10000="var_ncap")*1, (ISNUMBER(SEARCH("RH*-SHPLTBR",[1]OUT_FinalEnergyCons!$A$4:$A$10000)))*1,[1]OUT_FinalEnergyCons!E$4:E$10000)</f>
        <v>3.6058527806981086E-2</v>
      </c>
      <c r="H2248" s="1" cm="1">
        <f t="array" ref="H2248">SUMPRODUCT(([1]OUT_FinalEnergyCons!$B$4:$B$10000="var_ncap")*1, (ISNUMBER(SEARCH("RH*-SHPLTBR",[1]OUT_FinalEnergyCons!$A$4:$A$10000)))*1,[1]OUT_FinalEnergyCons!F$4:F$10000)</f>
        <v>1.7089481809630676E-4</v>
      </c>
      <c r="I2248" s="1" cm="1">
        <f t="array" ref="I2248">SUMPRODUCT(([1]OUT_FinalEnergyCons!$B$4:$B$10000="var_ncap")*1, (ISNUMBER(SEARCH("RH*-SHPLTBR",[1]OUT_FinalEnergyCons!$A$4:$A$10000)))*1,[1]OUT_FinalEnergyCons!G$4:G$10000)</f>
        <v>1.0882703789560643E-2</v>
      </c>
      <c r="J2248" s="1" cm="1">
        <f t="array" ref="J2248">SUMPRODUCT(([1]OUT_FinalEnergyCons!$B$4:$B$10000="var_ncap")*1, (ISNUMBER(SEARCH("RH*-SHPLTBR",[1]OUT_FinalEnergyCons!$A$4:$A$10000)))*1,[1]OUT_FinalEnergyCons!H$4:H$10000)</f>
        <v>0.17948117130908359</v>
      </c>
      <c r="K2248" s="1" cm="1">
        <f t="array" ref="K2248">SUMPRODUCT(([1]OUT_FinalEnergyCons!$B$4:$B$10000="var_ncap")*1, (ISNUMBER(SEARCH("RH*-SHPLTBR",[1]OUT_FinalEnergyCons!$A$4:$A$10000)))*1,[1]OUT_FinalEnergyCons!I$4:I$10000)</f>
        <v>7.8454324543959175E-2</v>
      </c>
      <c r="L2248" s="1" cm="1">
        <f t="array" ref="L2248">SUMPRODUCT(([1]OUT_FinalEnergyCons!$B$4:$B$10000="var_ncap")*1, (ISNUMBER(SEARCH("RH*-SHPLTBR",[1]OUT_FinalEnergyCons!$A$4:$A$10000)))*1,[1]OUT_FinalEnergyCons!J$4:J$10000)</f>
        <v>1.5700215995182155E-2</v>
      </c>
      <c r="M2248" s="1" cm="1">
        <f t="array" ref="M2248">SUMPRODUCT(([1]OUT_FinalEnergyCons!$B$4:$B$10000="var_ncap")*1, (ISNUMBER(SEARCH("RH*-SHPLTBR",[1]OUT_FinalEnergyCons!$A$4:$A$10000)))*1,[1]OUT_FinalEnergyCons!K$4:K$10000)</f>
        <v>0.18700655786378026</v>
      </c>
      <c r="N2248" s="1" cm="1">
        <f t="array" ref="N2248">SUMPRODUCT(([1]OUT_FinalEnergyCons!$B$4:$B$10000="var_ncap")*1, (ISNUMBER(SEARCH("RH*-SHPLTBR",[1]OUT_FinalEnergyCons!$A$4:$A$10000)))*1,[1]OUT_FinalEnergyCons!L$4:L$10000)</f>
        <v>7.0297305368140009E-2</v>
      </c>
      <c r="O2248" s="1" cm="1">
        <f t="array" ref="O2248">SUMPRODUCT(([1]OUT_FinalEnergyCons!$B$4:$B$10000="var_ncap")*1, (ISNUMBER(SEARCH("RH*-SHPLTBR",[1]OUT_FinalEnergyCons!$A$4:$A$10000)))*1,[1]OUT_FinalEnergyCons!M$4:M$10000)</f>
        <v>3.0675746671418144E-2</v>
      </c>
      <c r="P2248" s="1" cm="1">
        <f t="array" ref="P2248">SUMPRODUCT(([1]OUT_FinalEnergyCons!$B$4:$B$10000="var_ncap")*1, (ISNUMBER(SEARCH("RH*-SHPLTBR",[1]OUT_FinalEnergyCons!$A$4:$A$10000)))*1,[1]OUT_FinalEnergyCons!N$4:N$10000)</f>
        <v>0.17650407394580028</v>
      </c>
      <c r="Q2248" s="1" cm="1">
        <f t="array" ref="Q2248">SUMPRODUCT(([1]OUT_FinalEnergyCons!$B$4:$B$10000="var_ncap")*1, (ISNUMBER(SEARCH("RH*-SHPLTBR",[1]OUT_FinalEnergyCons!$A$4:$A$10000)))*1,[1]OUT_FinalEnergyCons!O$4:O$10000)</f>
        <v>8.181313246940404E-2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1.83705913405804E-5</v>
      </c>
      <c r="G2249" s="1">
        <f t="shared" si="2272"/>
        <v>2.3147090621024519E-2</v>
      </c>
      <c r="H2249" s="1">
        <f t="shared" si="2272"/>
        <v>7.480529932398144E-5</v>
      </c>
      <c r="I2249" s="1">
        <f t="shared" si="2272"/>
        <v>8.9455641486020643E-4</v>
      </c>
      <c r="J2249" s="1">
        <f t="shared" si="2272"/>
        <v>9.2282053419152119E-2</v>
      </c>
      <c r="K2249" s="1">
        <f t="shared" si="2272"/>
        <v>3.7914368695362091E-2</v>
      </c>
      <c r="L2249" s="1">
        <f t="shared" si="2272"/>
        <v>4.0525538699430876E-4</v>
      </c>
      <c r="M2249" s="1">
        <f t="shared" si="2272"/>
        <v>0.43074909425179619</v>
      </c>
      <c r="N2249" s="1">
        <f t="shared" si="2272"/>
        <v>3.5556620471219276E-2</v>
      </c>
      <c r="O2249" s="1">
        <f t="shared" si="2272"/>
        <v>3.9499881375137684E-3</v>
      </c>
      <c r="P2249" s="1">
        <f>P2250</f>
        <v>0.37523920502979924</v>
      </c>
      <c r="Q2249" s="1">
        <f>Q2250</f>
        <v>9.5593980271959894E-2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1.83705913405804E-5</v>
      </c>
      <c r="G2250" s="1" cm="1">
        <f t="array" ref="G2250">SUMPRODUCT(([1]OUT_FinalEnergyCons!$B$4:$B$10000="var_ncap")*1, (ISNUMBER(SEARCH("RH*-SHSOLBR",[1]OUT_FinalEnergyCons!$A$4:$A$10000)))*1,[1]OUT_FinalEnergyCons!E$4:E$10000)</f>
        <v>2.3147090621024519E-2</v>
      </c>
      <c r="H2250" s="1" cm="1">
        <f t="array" ref="H2250">SUMPRODUCT(([1]OUT_FinalEnergyCons!$B$4:$B$10000="var_ncap")*1, (ISNUMBER(SEARCH("RH*-SHSOLBR",[1]OUT_FinalEnergyCons!$A$4:$A$10000)))*1,[1]OUT_FinalEnergyCons!F$4:F$10000)</f>
        <v>7.480529932398144E-5</v>
      </c>
      <c r="I2250" s="1" cm="1">
        <f t="array" ref="I2250">SUMPRODUCT(([1]OUT_FinalEnergyCons!$B$4:$B$10000="var_ncap")*1, (ISNUMBER(SEARCH("RH*-SHSOLBR",[1]OUT_FinalEnergyCons!$A$4:$A$10000)))*1,[1]OUT_FinalEnergyCons!G$4:G$10000)</f>
        <v>8.9455641486020643E-4</v>
      </c>
      <c r="J2250" s="1" cm="1">
        <f t="array" ref="J2250">SUMPRODUCT(([1]OUT_FinalEnergyCons!$B$4:$B$10000="var_ncap")*1, (ISNUMBER(SEARCH("RH*-SHSOLBR",[1]OUT_FinalEnergyCons!$A$4:$A$10000)))*1,[1]OUT_FinalEnergyCons!H$4:H$10000)</f>
        <v>9.2282053419152119E-2</v>
      </c>
      <c r="K2250" s="1" cm="1">
        <f t="array" ref="K2250">SUMPRODUCT(([1]OUT_FinalEnergyCons!$B$4:$B$10000="var_ncap")*1, (ISNUMBER(SEARCH("RH*-SHSOLBR",[1]OUT_FinalEnergyCons!$A$4:$A$10000)))*1,[1]OUT_FinalEnergyCons!I$4:I$10000)</f>
        <v>3.7914368695362091E-2</v>
      </c>
      <c r="L2250" s="1" cm="1">
        <f t="array" ref="L2250">SUMPRODUCT(([1]OUT_FinalEnergyCons!$B$4:$B$10000="var_ncap")*1, (ISNUMBER(SEARCH("RH*-SHSOLBR",[1]OUT_FinalEnergyCons!$A$4:$A$10000)))*1,[1]OUT_FinalEnergyCons!J$4:J$10000)</f>
        <v>4.0525538699430876E-4</v>
      </c>
      <c r="M2250" s="1" cm="1">
        <f t="array" ref="M2250">SUMPRODUCT(([1]OUT_FinalEnergyCons!$B$4:$B$10000="var_ncap")*1, (ISNUMBER(SEARCH("RH*-SHSOLBR",[1]OUT_FinalEnergyCons!$A$4:$A$10000)))*1,[1]OUT_FinalEnergyCons!K$4:K$10000)</f>
        <v>0.43074909425179619</v>
      </c>
      <c r="N2250" s="1" cm="1">
        <f t="array" ref="N2250">SUMPRODUCT(([1]OUT_FinalEnergyCons!$B$4:$B$10000="var_ncap")*1, (ISNUMBER(SEARCH("RH*-SHSOLBR",[1]OUT_FinalEnergyCons!$A$4:$A$10000)))*1,[1]OUT_FinalEnergyCons!L$4:L$10000)</f>
        <v>3.5556620471219276E-2</v>
      </c>
      <c r="O2250" s="1" cm="1">
        <f t="array" ref="O2250">SUMPRODUCT(([1]OUT_FinalEnergyCons!$B$4:$B$10000="var_ncap")*1, (ISNUMBER(SEARCH("RH*-SHSOLBR",[1]OUT_FinalEnergyCons!$A$4:$A$10000)))*1,[1]OUT_FinalEnergyCons!M$4:M$10000)</f>
        <v>3.9499881375137684E-3</v>
      </c>
      <c r="P2250" s="1" cm="1">
        <f t="array" ref="P2250">SUMPRODUCT(([1]OUT_FinalEnergyCons!$B$4:$B$10000="var_ncap")*1, (ISNUMBER(SEARCH("RH*-SHSOLBR",[1]OUT_FinalEnergyCons!$A$4:$A$10000)))*1,[1]OUT_FinalEnergyCons!N$4:N$10000)</f>
        <v>0.37523920502979924</v>
      </c>
      <c r="Q2250" s="1" cm="1">
        <f t="array" ref="Q2250">SUMPRODUCT(([1]OUT_FinalEnergyCons!$B$4:$B$10000="var_ncap")*1, (ISNUMBER(SEARCH("RH*-SHSOLBR",[1]OUT_FinalEnergyCons!$A$4:$A$10000)))*1,[1]OUT_FinalEnergyCons!O$4:O$10000)</f>
        <v>9.5593980271959894E-2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8.4732994619881303E-6</v>
      </c>
      <c r="G2253" s="1">
        <f t="shared" si="2274"/>
        <v>0.15763776882308467</v>
      </c>
      <c r="H2253" s="1">
        <f t="shared" si="2274"/>
        <v>9.3609459404760412E-2</v>
      </c>
      <c r="I2253" s="1">
        <f t="shared" si="2274"/>
        <v>0.40511014061736955</v>
      </c>
      <c r="J2253" s="1">
        <f t="shared" si="2274"/>
        <v>0.93039317794040632</v>
      </c>
      <c r="K2253" s="1">
        <f t="shared" si="2274"/>
        <v>0.47982717099169381</v>
      </c>
      <c r="L2253" s="1">
        <f t="shared" ref="L2253:O2253" si="2275">SUM(L2254,L2257,L2259,L2262,L2264,L2266,L2268,L2270)</f>
        <v>0.39360690086187089</v>
      </c>
      <c r="M2253" s="1">
        <f t="shared" si="2275"/>
        <v>1.351764284696918</v>
      </c>
      <c r="N2253" s="1">
        <f t="shared" si="2275"/>
        <v>0.3257534476518511</v>
      </c>
      <c r="O2253" s="1">
        <f t="shared" si="2275"/>
        <v>0.36445630174614707</v>
      </c>
      <c r="P2253" s="1">
        <f>SUM(P2254,P2257,P2259,P2262,P2264,P2266,P2268,P2270)</f>
        <v>1.0730012806737221</v>
      </c>
      <c r="Q2253" s="1">
        <f>SUM(Q2254,Q2257,Q2259,Q2262,Q2264,Q2266,Q2268,Q2270)</f>
        <v>0.37638883358271708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8.4732994619881303E-6</v>
      </c>
      <c r="G2254" s="1">
        <f t="shared" si="2276"/>
        <v>6.80169122974566E-2</v>
      </c>
      <c r="H2254" s="1">
        <f t="shared" si="2276"/>
        <v>9.3430951750466562E-2</v>
      </c>
      <c r="I2254" s="1">
        <f t="shared" si="2276"/>
        <v>0.17181296367964655</v>
      </c>
      <c r="J2254" s="1">
        <f t="shared" si="2276"/>
        <v>0.50760870066376051</v>
      </c>
      <c r="K2254" s="1">
        <f t="shared" si="2276"/>
        <v>0.1049844692428462</v>
      </c>
      <c r="L2254" s="1">
        <f t="shared" ref="L2254:O2254" si="2277">SUM(L2255:L2256)</f>
        <v>0.36689843372773046</v>
      </c>
      <c r="M2254" s="1">
        <f t="shared" si="2277"/>
        <v>0.76550831987895851</v>
      </c>
      <c r="N2254" s="1">
        <f t="shared" si="2277"/>
        <v>0.26384254966269299</v>
      </c>
      <c r="O2254" s="1">
        <f t="shared" si="2277"/>
        <v>0.31786977957468537</v>
      </c>
      <c r="P2254" s="1">
        <f>SUM(P2255:P2256)</f>
        <v>0.70245885897648352</v>
      </c>
      <c r="Q2254" s="1">
        <f>SUM(Q2255:Q2256)</f>
        <v>0.34594260490953582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6.5133464318361896E-6</v>
      </c>
      <c r="G2255" s="1" cm="1">
        <f t="array" ref="G2255">SUMPRODUCT(([1]OUT_FinalEnergyCons!$B$4:$B$10000="var_ncap")*1,(ISNUMBER(SEARCH("RH*-WHELCBR",[1]OUT_FinalEnergyCons!$A$4:$A$10000)))*1,[1]OUT_FinalEnergyCons!E$4:E$10000)</f>
        <v>3.5243912495921903E-2</v>
      </c>
      <c r="H2255" s="1" cm="1">
        <f t="array" ref="H2255">SUMPRODUCT(([1]OUT_FinalEnergyCons!$B$4:$B$10000="var_ncap")*1,(ISNUMBER(SEARCH("RH*-WHELCBR",[1]OUT_FinalEnergyCons!$A$4:$A$10000)))*1,[1]OUT_FinalEnergyCons!F$4:F$10000)</f>
        <v>9.9918726036669099E-7</v>
      </c>
      <c r="I2255" s="1" cm="1">
        <f t="array" ref="I2255">SUMPRODUCT(([1]OUT_FinalEnergyCons!$B$4:$B$10000="var_ncap")*1,(ISNUMBER(SEARCH("RH*-WHELCBR",[1]OUT_FinalEnergyCons!$A$4:$A$10000)))*1,[1]OUT_FinalEnergyCons!G$4:G$10000)</f>
        <v>1.23759836654072E-6</v>
      </c>
      <c r="J2255" s="1" cm="1">
        <f t="array" ref="J2255">SUMPRODUCT(([1]OUT_FinalEnergyCons!$B$4:$B$10000="var_ncap")*1,(ISNUMBER(SEARCH("RH*-WHELCBR",[1]OUT_FinalEnergyCons!$A$4:$A$10000)))*1,[1]OUT_FinalEnergyCons!H$4:H$10000)</f>
        <v>5.3855480102878502E-2</v>
      </c>
      <c r="K2255" s="1" cm="1">
        <f t="array" ref="K2255">SUMPRODUCT(([1]OUT_FinalEnergyCons!$B$4:$B$10000="var_ncap")*1,(ISNUMBER(SEARCH("RH*-WHELCBR",[1]OUT_FinalEnergyCons!$A$4:$A$10000)))*1,[1]OUT_FinalEnergyCons!I$4:I$10000)</f>
        <v>5.72826339846427E-2</v>
      </c>
      <c r="L2255" s="1" cm="1">
        <f t="array" ref="L2255">SUMPRODUCT(([1]OUT_FinalEnergyCons!$B$4:$B$10000="var_ncap")*1,(ISNUMBER(SEARCH("RH*-WHELCBR",[1]OUT_FinalEnergyCons!$A$4:$A$10000)))*1,[1]OUT_FinalEnergyCons!J$4:J$10000)</f>
        <v>2.05160289046567E-6</v>
      </c>
      <c r="M2255" s="1" cm="1">
        <f t="array" ref="M2255">SUMPRODUCT(([1]OUT_FinalEnergyCons!$B$4:$B$10000="var_ncap")*1,(ISNUMBER(SEARCH("RH*-WHELCBR",[1]OUT_FinalEnergyCons!$A$4:$A$10000)))*1,[1]OUT_FinalEnergyCons!K$4:K$10000)</f>
        <v>4.4749081260915501E-2</v>
      </c>
      <c r="N2255" s="1" cm="1">
        <f t="array" ref="N2255">SUMPRODUCT(([1]OUT_FinalEnergyCons!$B$4:$B$10000="var_ncap")*1,(ISNUMBER(SEARCH("RH*-WHELCBR",[1]OUT_FinalEnergyCons!$A$4:$A$10000)))*1,[1]OUT_FinalEnergyCons!L$4:L$10000)</f>
        <v>0.14838935825925101</v>
      </c>
      <c r="O2255" s="1" cm="1">
        <f t="array" ref="O2255">SUMPRODUCT(([1]OUT_FinalEnergyCons!$B$4:$B$10000="var_ncap")*1,(ISNUMBER(SEARCH("RH*-WHELCBR",[1]OUT_FinalEnergyCons!$A$4:$A$10000)))*1,[1]OUT_FinalEnergyCons!M$4:M$10000)</f>
        <v>5.3649674394371498E-5</v>
      </c>
      <c r="P2255" s="1" cm="1">
        <f t="array" ref="P2255">SUMPRODUCT(([1]OUT_FinalEnergyCons!$B$4:$B$10000="var_ncap")*1,(ISNUMBER(SEARCH("RH*-WHELCBR",[1]OUT_FinalEnergyCons!$A$4:$A$10000)))*1,[1]OUT_FinalEnergyCons!N$4:N$10000)</f>
        <v>7.4638121358704498E-2</v>
      </c>
      <c r="Q2255" s="1" cm="1">
        <f t="array" ref="Q2255">SUMPRODUCT(([1]OUT_FinalEnergyCons!$B$4:$B$10000="var_ncap")*1,(ISNUMBER(SEARCH("RH*-WHELCBR",[1]OUT_FinalEnergyCons!$A$4:$A$10000)))*1,[1]OUT_FinalEnergyCons!O$4:O$10000)</f>
        <v>1.4023346216824901E-5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1.9599530301519399E-6</v>
      </c>
      <c r="G2256" s="1" cm="1">
        <f t="array" ref="G2256">SUMPRODUCT(([1]OUT_FinalEnergyCons!$B$4:$B$10000="var_ncap")*1,ISNUMBER(SEARCH("RH*-WHELCHP",[1]OUT_FinalEnergyCons!$A$4:$A$10000))*1,[1]OUT_FinalEnergyCons!E$4:E$10000)</f>
        <v>3.2772999801534697E-2</v>
      </c>
      <c r="H2256" s="1" cm="1">
        <f t="array" ref="H2256">SUMPRODUCT(([1]OUT_FinalEnergyCons!$B$4:$B$10000="var_ncap")*1,ISNUMBER(SEARCH("RH*-WHELCHP",[1]OUT_FinalEnergyCons!$A$4:$A$10000))*1,[1]OUT_FinalEnergyCons!F$4:F$10000)</f>
        <v>9.3429952563206201E-2</v>
      </c>
      <c r="I2256" s="1" cm="1">
        <f t="array" ref="I2256">SUMPRODUCT(([1]OUT_FinalEnergyCons!$B$4:$B$10000="var_ncap")*1,ISNUMBER(SEARCH("RH*-WHELCHP",[1]OUT_FinalEnergyCons!$A$4:$A$10000))*1,[1]OUT_FinalEnergyCons!G$4:G$10000)</f>
        <v>0.17181172608128001</v>
      </c>
      <c r="J2256" s="1" cm="1">
        <f t="array" ref="J2256">SUMPRODUCT(([1]OUT_FinalEnergyCons!$B$4:$B$10000="var_ncap")*1,ISNUMBER(SEARCH("RH*-WHELCHP",[1]OUT_FinalEnergyCons!$A$4:$A$10000))*1,[1]OUT_FinalEnergyCons!H$4:H$10000)</f>
        <v>0.45375322056088202</v>
      </c>
      <c r="K2256" s="1" cm="1">
        <f t="array" ref="K2256">SUMPRODUCT(([1]OUT_FinalEnergyCons!$B$4:$B$10000="var_ncap")*1,ISNUMBER(SEARCH("RH*-WHELCHP",[1]OUT_FinalEnergyCons!$A$4:$A$10000))*1,[1]OUT_FinalEnergyCons!I$4:I$10000)</f>
        <v>4.7701835258203498E-2</v>
      </c>
      <c r="L2256" s="1" cm="1">
        <f t="array" ref="L2256">SUMPRODUCT(([1]OUT_FinalEnergyCons!$B$4:$B$10000="var_ncap")*1,ISNUMBER(SEARCH("RH*-WHELCHP",[1]OUT_FinalEnergyCons!$A$4:$A$10000))*1,[1]OUT_FinalEnergyCons!J$4:J$10000)</f>
        <v>0.36689638212483999</v>
      </c>
      <c r="M2256" s="1" cm="1">
        <f t="array" ref="M2256">SUMPRODUCT(([1]OUT_FinalEnergyCons!$B$4:$B$10000="var_ncap")*1,ISNUMBER(SEARCH("RH*-WHELCHP",[1]OUT_FinalEnergyCons!$A$4:$A$10000))*1,[1]OUT_FinalEnergyCons!K$4:K$10000)</f>
        <v>0.72075923861804303</v>
      </c>
      <c r="N2256" s="1" cm="1">
        <f t="array" ref="N2256">SUMPRODUCT(([1]OUT_FinalEnergyCons!$B$4:$B$10000="var_ncap")*1,ISNUMBER(SEARCH("RH*-WHELCHP",[1]OUT_FinalEnergyCons!$A$4:$A$10000))*1,[1]OUT_FinalEnergyCons!L$4:L$10000)</f>
        <v>0.115453191403442</v>
      </c>
      <c r="O2256" s="1" cm="1">
        <f t="array" ref="O2256">SUMPRODUCT(([1]OUT_FinalEnergyCons!$B$4:$B$10000="var_ncap")*1,ISNUMBER(SEARCH("RH*-WHELCHP",[1]OUT_FinalEnergyCons!$A$4:$A$10000))*1,[1]OUT_FinalEnergyCons!M$4:M$10000)</f>
        <v>0.31781612990029101</v>
      </c>
      <c r="P2256" s="1" cm="1">
        <f t="array" ref="P2256">SUMPRODUCT(([1]OUT_FinalEnergyCons!$B$4:$B$10000="var_ncap")*1,ISNUMBER(SEARCH("RH*-WHELCHP",[1]OUT_FinalEnergyCons!$A$4:$A$10000))*1,[1]OUT_FinalEnergyCons!N$4:N$10000)</f>
        <v>0.62782073761777901</v>
      </c>
      <c r="Q2256" s="1" cm="1">
        <f t="array" ref="Q2256">SUMPRODUCT(([1]OUT_FinalEnergyCons!$B$4:$B$10000="var_ncap")*1,ISNUMBER(SEARCH("RH*-WHELCHP",[1]OUT_FinalEnergyCons!$A$4:$A$10000))*1,[1]OUT_FinalEnergyCons!O$4:O$10000)</f>
        <v>0.34592858156331902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1.31619928109231E-7</v>
      </c>
      <c r="H2257" s="1">
        <f t="shared" si="2278"/>
        <v>7.6622846452434001E-8</v>
      </c>
      <c r="I2257" s="1">
        <f t="shared" si="2278"/>
        <v>1.6311512505350299E-7</v>
      </c>
      <c r="J2257" s="1">
        <f t="shared" si="2278"/>
        <v>3.3129724210135797E-5</v>
      </c>
      <c r="K2257" s="1">
        <f t="shared" si="2278"/>
        <v>5.4307717127319699E-5</v>
      </c>
      <c r="L2257" s="1">
        <f t="shared" si="2278"/>
        <v>7.2769847753933501E-7</v>
      </c>
      <c r="M2257" s="1">
        <f t="shared" si="2278"/>
        <v>0</v>
      </c>
      <c r="N2257" s="1">
        <f t="shared" si="2278"/>
        <v>2.8125767157546601E-5</v>
      </c>
      <c r="O2257" s="1">
        <f t="shared" si="2278"/>
        <v>2.7261839189810601E-5</v>
      </c>
      <c r="P2257" s="1">
        <f>P2258</f>
        <v>2.0611243070781801E-6</v>
      </c>
      <c r="Q2257" s="1">
        <f>Q2258</f>
        <v>7.88092043925215E-5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1.31619928109231E-7</v>
      </c>
      <c r="H2258" s="1" cm="1">
        <f t="array" ref="H2258">SUMPRODUCT(([1]OUT_FinalEnergyCons!$B$4:$B$10000="var_ncap")*1, (ISNUMBER(SEARCH("RH*-WHLFOBR",[1]OUT_FinalEnergyCons!$A$4:$A$10000)))*1,[1]OUT_FinalEnergyCons!F$4:F$10000)</f>
        <v>7.6622846452434001E-8</v>
      </c>
      <c r="I2258" s="1" cm="1">
        <f t="array" ref="I2258">SUMPRODUCT(([1]OUT_FinalEnergyCons!$B$4:$B$10000="var_ncap")*1, (ISNUMBER(SEARCH("RH*-WHLFOBR",[1]OUT_FinalEnergyCons!$A$4:$A$10000)))*1,[1]OUT_FinalEnergyCons!G$4:G$10000)</f>
        <v>1.6311512505350299E-7</v>
      </c>
      <c r="J2258" s="1" cm="1">
        <f t="array" ref="J2258">SUMPRODUCT(([1]OUT_FinalEnergyCons!$B$4:$B$10000="var_ncap")*1, (ISNUMBER(SEARCH("RH*-WHLFOBR",[1]OUT_FinalEnergyCons!$A$4:$A$10000)))*1,[1]OUT_FinalEnergyCons!H$4:H$10000)</f>
        <v>3.3129724210135797E-5</v>
      </c>
      <c r="K2258" s="1" cm="1">
        <f t="array" ref="K2258">SUMPRODUCT(([1]OUT_FinalEnergyCons!$B$4:$B$10000="var_ncap")*1, (ISNUMBER(SEARCH("RH*-WHLFOBR",[1]OUT_FinalEnergyCons!$A$4:$A$10000)))*1,[1]OUT_FinalEnergyCons!I$4:I$10000)</f>
        <v>5.4307717127319699E-5</v>
      </c>
      <c r="L2258" s="1" cm="1">
        <f t="array" ref="L2258">SUMPRODUCT(([1]OUT_FinalEnergyCons!$B$4:$B$10000="var_ncap")*1, (ISNUMBER(SEARCH("RH*-WHLFOBR",[1]OUT_FinalEnergyCons!$A$4:$A$10000)))*1,[1]OUT_FinalEnergyCons!J$4:J$10000)</f>
        <v>7.2769847753933501E-7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2.8125767157546601E-5</v>
      </c>
      <c r="O2258" s="1" cm="1">
        <f t="array" ref="O2258">SUMPRODUCT(([1]OUT_FinalEnergyCons!$B$4:$B$10000="var_ncap")*1, (ISNUMBER(SEARCH("RH*-WHLFOBR",[1]OUT_FinalEnergyCons!$A$4:$A$10000)))*1,[1]OUT_FinalEnergyCons!M$4:M$10000)</f>
        <v>2.7261839189810601E-5</v>
      </c>
      <c r="P2258" s="1" cm="1">
        <f t="array" ref="P2258">SUMPRODUCT(([1]OUT_FinalEnergyCons!$B$4:$B$10000="var_ncap")*1, (ISNUMBER(SEARCH("RH*-WHLFOBR",[1]OUT_FinalEnergyCons!$A$4:$A$10000)))*1,[1]OUT_FinalEnergyCons!N$4:N$10000)</f>
        <v>2.0611243070781801E-6</v>
      </c>
      <c r="Q2258" s="1" cm="1">
        <f t="array" ref="Q2258">SUMPRODUCT(([1]OUT_FinalEnergyCons!$B$4:$B$10000="var_ncap")*1, (ISNUMBER(SEARCH("RH*-WHLFOBR",[1]OUT_FinalEnergyCons!$A$4:$A$10000)))*1,[1]OUT_FinalEnergyCons!O$4:O$10000)</f>
        <v>7.88092043925215E-5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9.4681484293262608E-7</v>
      </c>
      <c r="H2259" s="1">
        <f t="shared" si="2279"/>
        <v>1.7676686300289261E-4</v>
      </c>
      <c r="I2259" s="1">
        <f t="shared" si="2279"/>
        <v>0.2332928681562077</v>
      </c>
      <c r="J2259" s="1">
        <f t="shared" si="2279"/>
        <v>0.35542475345923402</v>
      </c>
      <c r="K2259" s="1">
        <f t="shared" si="2279"/>
        <v>0.25719628934496302</v>
      </c>
      <c r="L2259" s="1">
        <f t="shared" ref="L2259:O2259" si="2280">SUM(L2260:L2261)</f>
        <v>2.6010907940349676E-2</v>
      </c>
      <c r="M2259" s="1">
        <f t="shared" si="2280"/>
        <v>3.8918252493818604E-6</v>
      </c>
      <c r="N2259" s="1">
        <f t="shared" si="2280"/>
        <v>5.38757945429644E-2</v>
      </c>
      <c r="O2259" s="1">
        <f t="shared" si="2280"/>
        <v>4.5316552562104505E-2</v>
      </c>
      <c r="P2259" s="1">
        <f>SUM(P2260:P2261)</f>
        <v>1.6911205066396533E-2</v>
      </c>
      <c r="Q2259" s="1">
        <f>SUM(Q2260:Q2261)</f>
        <v>2.4664531415432747E-2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5.3573517785238803E-7</v>
      </c>
      <c r="H2260" s="1" cm="1">
        <f t="array" ref="H2260">SUMPRODUCT(([1]OUT_FinalEnergyCons!$B$4:$B$10000="var_ncap")*1, (ISNUMBER(SEARCH("RH*-WHNGABR",[1]OUT_FinalEnergyCons!$A$4:$A$10000)))*1,[1]OUT_FinalEnergyCons!F$4:F$10000)</f>
        <v>1.05147592766162E-6</v>
      </c>
      <c r="I2260" s="1" cm="1">
        <f t="array" ref="I2260">SUMPRODUCT(([1]OUT_FinalEnergyCons!$B$4:$B$10000="var_ncap")*1, (ISNUMBER(SEARCH("RH*-WHNGABR",[1]OUT_FinalEnergyCons!$A$4:$A$10000)))*1,[1]OUT_FinalEnergyCons!G$4:G$10000)</f>
        <v>0.233286356781403</v>
      </c>
      <c r="J2260" s="1" cm="1">
        <f t="array" ref="J2260">SUMPRODUCT(([1]OUT_FinalEnergyCons!$B$4:$B$10000="var_ncap")*1, (ISNUMBER(SEARCH("RH*-WHNGABR",[1]OUT_FinalEnergyCons!$A$4:$A$10000)))*1,[1]OUT_FinalEnergyCons!H$4:H$10000)</f>
        <v>0.23052169872360001</v>
      </c>
      <c r="K2260" s="1" cm="1">
        <f t="array" ref="K2260">SUMPRODUCT(([1]OUT_FinalEnergyCons!$B$4:$B$10000="var_ncap")*1, (ISNUMBER(SEARCH("RH*-WHNGABR",[1]OUT_FinalEnergyCons!$A$4:$A$10000)))*1,[1]OUT_FinalEnergyCons!I$4:I$10000)</f>
        <v>0.15084991674719</v>
      </c>
      <c r="L2260" s="1" cm="1">
        <f t="array" ref="L2260">SUMPRODUCT(([1]OUT_FinalEnergyCons!$B$4:$B$10000="var_ncap")*1, (ISNUMBER(SEARCH("RH*-WHNGABR",[1]OUT_FinalEnergyCons!$A$4:$A$10000)))*1,[1]OUT_FinalEnergyCons!J$4:J$10000)</f>
        <v>5.3773616167474702E-7</v>
      </c>
      <c r="M2260" s="1" cm="1">
        <f t="array" ref="M2260">SUMPRODUCT(([1]OUT_FinalEnergyCons!$B$4:$B$10000="var_ncap")*1, (ISNUMBER(SEARCH("RH*-WHNGABR",[1]OUT_FinalEnergyCons!$A$4:$A$10000)))*1,[1]OUT_FinalEnergyCons!K$4:K$10000)</f>
        <v>2.3197648321195601E-6</v>
      </c>
      <c r="N2260" s="1" cm="1">
        <f t="array" ref="N2260">SUMPRODUCT(([1]OUT_FinalEnergyCons!$B$4:$B$10000="var_ncap")*1, (ISNUMBER(SEARCH("RH*-WHNGABR",[1]OUT_FinalEnergyCons!$A$4:$A$10000)))*1,[1]OUT_FinalEnergyCons!L$4:L$10000)</f>
        <v>2.9957856423501999E-2</v>
      </c>
      <c r="O2260" s="1" cm="1">
        <f t="array" ref="O2260">SUMPRODUCT(([1]OUT_FinalEnergyCons!$B$4:$B$10000="var_ncap")*1, (ISNUMBER(SEARCH("RH*-WHNGABR",[1]OUT_FinalEnergyCons!$A$4:$A$10000)))*1,[1]OUT_FinalEnergyCons!M$4:M$10000)</f>
        <v>1.22148001849416E-2</v>
      </c>
      <c r="P2260" s="1" cm="1">
        <f t="array" ref="P2260">SUMPRODUCT(([1]OUT_FinalEnergyCons!$B$4:$B$10000="var_ncap")*1, (ISNUMBER(SEARCH("RH*-WHNGABR",[1]OUT_FinalEnergyCons!$A$4:$A$10000)))*1,[1]OUT_FinalEnergyCons!N$4:N$10000)</f>
        <v>9.3339696525977008E-3</v>
      </c>
      <c r="Q2260" s="1" cm="1">
        <f t="array" ref="Q2260">SUMPRODUCT(([1]OUT_FinalEnergyCons!$B$4:$B$10000="var_ncap")*1, (ISNUMBER(SEARCH("RH*-WHNGABR",[1]OUT_FinalEnergyCons!$A$4:$A$10000)))*1,[1]OUT_FinalEnergyCons!O$4:O$10000)</f>
        <v>8.3040124979093504E-3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4.11079665080238E-7</v>
      </c>
      <c r="H2261" s="1" cm="1">
        <f t="array" ref="H2261">SUMPRODUCT(([1]OUT_FinalEnergyCons!$B$4:$B$10000="var_ncap")*1,ISNUMBER(SEARCH("RH*-WHngahp",[1]OUT_FinalEnergyCons!$A$4:$A$10000))*1,[1]OUT_FinalEnergyCons!F$4:F$10000)</f>
        <v>1.7571538707523101E-4</v>
      </c>
      <c r="I2261" s="1" cm="1">
        <f t="array" ref="I2261">SUMPRODUCT(([1]OUT_FinalEnergyCons!$B$4:$B$10000="var_ncap")*1,ISNUMBER(SEARCH("RH*-WHngahp",[1]OUT_FinalEnergyCons!$A$4:$A$10000))*1,[1]OUT_FinalEnergyCons!G$4:G$10000)</f>
        <v>6.5113748047120698E-6</v>
      </c>
      <c r="J2261" s="1" cm="1">
        <f t="array" ref="J2261">SUMPRODUCT(([1]OUT_FinalEnergyCons!$B$4:$B$10000="var_ncap")*1,ISNUMBER(SEARCH("RH*-WHngahp",[1]OUT_FinalEnergyCons!$A$4:$A$10000))*1,[1]OUT_FinalEnergyCons!H$4:H$10000)</f>
        <v>0.124903054735634</v>
      </c>
      <c r="K2261" s="1" cm="1">
        <f t="array" ref="K2261">SUMPRODUCT(([1]OUT_FinalEnergyCons!$B$4:$B$10000="var_ncap")*1,ISNUMBER(SEARCH("RH*-WHngahp",[1]OUT_FinalEnergyCons!$A$4:$A$10000))*1,[1]OUT_FinalEnergyCons!I$4:I$10000)</f>
        <v>0.10634637259777301</v>
      </c>
      <c r="L2261" s="1" cm="1">
        <f t="array" ref="L2261">SUMPRODUCT(([1]OUT_FinalEnergyCons!$B$4:$B$10000="var_ncap")*1,ISNUMBER(SEARCH("RH*-WHngahp",[1]OUT_FinalEnergyCons!$A$4:$A$10000))*1,[1]OUT_FinalEnergyCons!J$4:J$10000)</f>
        <v>2.6010370204188001E-2</v>
      </c>
      <c r="M2261" s="1" cm="1">
        <f t="array" ref="M2261">SUMPRODUCT(([1]OUT_FinalEnergyCons!$B$4:$B$10000="var_ncap")*1,ISNUMBER(SEARCH("RH*-WHngahp",[1]OUT_FinalEnergyCons!$A$4:$A$10000))*1,[1]OUT_FinalEnergyCons!K$4:K$10000)</f>
        <v>1.5720604172623001E-6</v>
      </c>
      <c r="N2261" s="1" cm="1">
        <f t="array" ref="N2261">SUMPRODUCT(([1]OUT_FinalEnergyCons!$B$4:$B$10000="var_ncap")*1,ISNUMBER(SEARCH("RH*-WHngahp",[1]OUT_FinalEnergyCons!$A$4:$A$10000))*1,[1]OUT_FinalEnergyCons!L$4:L$10000)</f>
        <v>2.3917938119462401E-2</v>
      </c>
      <c r="O2261" s="1" cm="1">
        <f t="array" ref="O2261">SUMPRODUCT(([1]OUT_FinalEnergyCons!$B$4:$B$10000="var_ncap")*1,ISNUMBER(SEARCH("RH*-WHngahp",[1]OUT_FinalEnergyCons!$A$4:$A$10000))*1,[1]OUT_FinalEnergyCons!M$4:M$10000)</f>
        <v>3.3101752377162903E-2</v>
      </c>
      <c r="P2261" s="1" cm="1">
        <f t="array" ref="P2261">SUMPRODUCT(([1]OUT_FinalEnergyCons!$B$4:$B$10000="var_ncap")*1,ISNUMBER(SEARCH("RH*-WHngahp",[1]OUT_FinalEnergyCons!$A$4:$A$10000))*1,[1]OUT_FinalEnergyCons!N$4:N$10000)</f>
        <v>7.5772354137988301E-3</v>
      </c>
      <c r="Q2261" s="1" cm="1">
        <f t="array" ref="Q2261">SUMPRODUCT(([1]OUT_FinalEnergyCons!$B$4:$B$10000="var_ncap")*1,ISNUMBER(SEARCH("RH*-WHngahp",[1]OUT_FinalEnergyCons!$A$4:$A$10000))*1,[1]OUT_FinalEnergyCons!O$4:O$10000)</f>
        <v>1.6360518917523399E-2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5.1145774665343497E-3</v>
      </c>
      <c r="H2264" s="1">
        <f t="shared" si="2282"/>
        <v>1.1978742705628399E-7</v>
      </c>
      <c r="I2264" s="1">
        <f t="shared" si="2282"/>
        <v>3.8269992273185901E-7</v>
      </c>
      <c r="J2264" s="1">
        <f t="shared" si="2282"/>
        <v>6.7329347147278701E-3</v>
      </c>
      <c r="K2264" s="1">
        <f t="shared" si="2282"/>
        <v>6.4827822662328703E-3</v>
      </c>
      <c r="L2264" s="1">
        <f t="shared" si="2282"/>
        <v>5.3151440651159696E-7</v>
      </c>
      <c r="M2264" s="1">
        <f t="shared" si="2282"/>
        <v>3.90539268502313E-3</v>
      </c>
      <c r="N2264" s="1">
        <f t="shared" si="2282"/>
        <v>4.3000446104160903E-3</v>
      </c>
      <c r="O2264" s="1">
        <f t="shared" si="2282"/>
        <v>2.2062073024139501E-4</v>
      </c>
      <c r="P2264" s="1">
        <f>P2265</f>
        <v>4.5415099471928996E-3</v>
      </c>
      <c r="Q2264" s="1">
        <f>Q2265</f>
        <v>1.85682427949784E-3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5.1145774665343497E-3</v>
      </c>
      <c r="H2265" s="1" cm="1">
        <f t="array" ref="H2265">SUMPRODUCT(([1]OUT_FinalEnergyCons!$B$4:$B$10000="var_ncap")*1, (ISNUMBER(SEARCH("RH*-WHWODBR",[1]OUT_FinalEnergyCons!$A$4:$A$10000)))*1,[1]OUT_FinalEnergyCons!F$4:F$10000)</f>
        <v>1.1978742705628399E-7</v>
      </c>
      <c r="I2265" s="1" cm="1">
        <f t="array" ref="I2265">SUMPRODUCT(([1]OUT_FinalEnergyCons!$B$4:$B$10000="var_ncap")*1, (ISNUMBER(SEARCH("RH*-WHWODBR",[1]OUT_FinalEnergyCons!$A$4:$A$10000)))*1,[1]OUT_FinalEnergyCons!G$4:G$10000)</f>
        <v>3.8269992273185901E-7</v>
      </c>
      <c r="J2265" s="1" cm="1">
        <f t="array" ref="J2265">SUMPRODUCT(([1]OUT_FinalEnergyCons!$B$4:$B$10000="var_ncap")*1, (ISNUMBER(SEARCH("RH*-WHWODBR",[1]OUT_FinalEnergyCons!$A$4:$A$10000)))*1,[1]OUT_FinalEnergyCons!H$4:H$10000)</f>
        <v>6.7329347147278701E-3</v>
      </c>
      <c r="K2265" s="1" cm="1">
        <f t="array" ref="K2265">SUMPRODUCT(([1]OUT_FinalEnergyCons!$B$4:$B$10000="var_ncap")*1, (ISNUMBER(SEARCH("RH*-WHWODBR",[1]OUT_FinalEnergyCons!$A$4:$A$10000)))*1,[1]OUT_FinalEnergyCons!I$4:I$10000)</f>
        <v>6.4827822662328703E-3</v>
      </c>
      <c r="L2265" s="1" cm="1">
        <f t="array" ref="L2265">SUMPRODUCT(([1]OUT_FinalEnergyCons!$B$4:$B$10000="var_ncap")*1, (ISNUMBER(SEARCH("RH*-WHWODBR",[1]OUT_FinalEnergyCons!$A$4:$A$10000)))*1,[1]OUT_FinalEnergyCons!J$4:J$10000)</f>
        <v>5.3151440651159696E-7</v>
      </c>
      <c r="M2265" s="1" cm="1">
        <f t="array" ref="M2265">SUMPRODUCT(([1]OUT_FinalEnergyCons!$B$4:$B$10000="var_ncap")*1, (ISNUMBER(SEARCH("RH*-WHWODBR",[1]OUT_FinalEnergyCons!$A$4:$A$10000)))*1,[1]OUT_FinalEnergyCons!K$4:K$10000)</f>
        <v>3.90539268502313E-3</v>
      </c>
      <c r="N2265" s="1" cm="1">
        <f t="array" ref="N2265">SUMPRODUCT(([1]OUT_FinalEnergyCons!$B$4:$B$10000="var_ncap")*1, (ISNUMBER(SEARCH("RH*-WHWODBR",[1]OUT_FinalEnergyCons!$A$4:$A$10000)))*1,[1]OUT_FinalEnergyCons!L$4:L$10000)</f>
        <v>4.3000446104160903E-3</v>
      </c>
      <c r="O2265" s="1" cm="1">
        <f t="array" ref="O2265">SUMPRODUCT(([1]OUT_FinalEnergyCons!$B$4:$B$10000="var_ncap")*1, (ISNUMBER(SEARCH("RH*-WHWODBR",[1]OUT_FinalEnergyCons!$A$4:$A$10000)))*1,[1]OUT_FinalEnergyCons!M$4:M$10000)</f>
        <v>2.2062073024139501E-4</v>
      </c>
      <c r="P2265" s="1" cm="1">
        <f t="array" ref="P2265">SUMPRODUCT(([1]OUT_FinalEnergyCons!$B$4:$B$10000="var_ncap")*1, (ISNUMBER(SEARCH("RH*-WHWODBR",[1]OUT_FinalEnergyCons!$A$4:$A$10000)))*1,[1]OUT_FinalEnergyCons!N$4:N$10000)</f>
        <v>4.5415099471928996E-3</v>
      </c>
      <c r="Q2265" s="1" cm="1">
        <f t="array" ref="Q2265">SUMPRODUCT(([1]OUT_FinalEnergyCons!$B$4:$B$10000="var_ncap")*1, (ISNUMBER(SEARCH("RH*-WHWODBR",[1]OUT_FinalEnergyCons!$A$4:$A$10000)))*1,[1]OUT_FinalEnergyCons!O$4:O$10000)</f>
        <v>1.85682427949784E-3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1.95203561804077E-3</v>
      </c>
      <c r="H2266" s="1">
        <f t="shared" si="2283"/>
        <v>1.2217619338646501E-7</v>
      </c>
      <c r="I2266" s="1">
        <f t="shared" si="2283"/>
        <v>2.8725171617666599E-7</v>
      </c>
      <c r="J2266" s="1">
        <f t="shared" si="2283"/>
        <v>5.6025463894386696E-3</v>
      </c>
      <c r="K2266" s="1">
        <f t="shared" si="2283"/>
        <v>4.1739235393254102E-3</v>
      </c>
      <c r="L2266" s="1">
        <f t="shared" si="2283"/>
        <v>2.18591196436486E-4</v>
      </c>
      <c r="M2266" s="1">
        <f t="shared" si="2283"/>
        <v>5.8210901268670404E-3</v>
      </c>
      <c r="N2266" s="1">
        <f t="shared" si="2283"/>
        <v>3.69849057296609E-3</v>
      </c>
      <c r="O2266" s="1">
        <f t="shared" si="2283"/>
        <v>1.0088185676695701E-3</v>
      </c>
      <c r="P2266" s="1">
        <f>P2267</f>
        <v>5.9579458625900403E-3</v>
      </c>
      <c r="Q2266" s="1">
        <f>Q2267</f>
        <v>3.6000945444802099E-3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1.95203561804077E-3</v>
      </c>
      <c r="H2267" s="1" cm="1">
        <f t="array" ref="H2267">SUMPRODUCT(([1]OUT_FinalEnergyCons!$B$4:$B$10000="var_ncap")*1, (ISNUMBER(SEARCH("RH*-WHPLTBR",[1]OUT_FinalEnergyCons!$A$4:$A$10000)))*1,[1]OUT_FinalEnergyCons!F$4:F$10000)</f>
        <v>1.2217619338646501E-7</v>
      </c>
      <c r="I2267" s="1" cm="1">
        <f t="array" ref="I2267">SUMPRODUCT(([1]OUT_FinalEnergyCons!$B$4:$B$10000="var_ncap")*1, (ISNUMBER(SEARCH("RH*-WHPLTBR",[1]OUT_FinalEnergyCons!$A$4:$A$10000)))*1,[1]OUT_FinalEnergyCons!G$4:G$10000)</f>
        <v>2.8725171617666599E-7</v>
      </c>
      <c r="J2267" s="1" cm="1">
        <f t="array" ref="J2267">SUMPRODUCT(([1]OUT_FinalEnergyCons!$B$4:$B$10000="var_ncap")*1, (ISNUMBER(SEARCH("RH*-WHPLTBR",[1]OUT_FinalEnergyCons!$A$4:$A$10000)))*1,[1]OUT_FinalEnergyCons!H$4:H$10000)</f>
        <v>5.6025463894386696E-3</v>
      </c>
      <c r="K2267" s="1" cm="1">
        <f t="array" ref="K2267">SUMPRODUCT(([1]OUT_FinalEnergyCons!$B$4:$B$10000="var_ncap")*1, (ISNUMBER(SEARCH("RH*-WHPLTBR",[1]OUT_FinalEnergyCons!$A$4:$A$10000)))*1,[1]OUT_FinalEnergyCons!I$4:I$10000)</f>
        <v>4.1739235393254102E-3</v>
      </c>
      <c r="L2267" s="1" cm="1">
        <f t="array" ref="L2267">SUMPRODUCT(([1]OUT_FinalEnergyCons!$B$4:$B$10000="var_ncap")*1, (ISNUMBER(SEARCH("RH*-WHPLTBR",[1]OUT_FinalEnergyCons!$A$4:$A$10000)))*1,[1]OUT_FinalEnergyCons!J$4:J$10000)</f>
        <v>2.18591196436486E-4</v>
      </c>
      <c r="M2267" s="1" cm="1">
        <f t="array" ref="M2267">SUMPRODUCT(([1]OUT_FinalEnergyCons!$B$4:$B$10000="var_ncap")*1, (ISNUMBER(SEARCH("RH*-WHPLTBR",[1]OUT_FinalEnergyCons!$A$4:$A$10000)))*1,[1]OUT_FinalEnergyCons!K$4:K$10000)</f>
        <v>5.8210901268670404E-3</v>
      </c>
      <c r="N2267" s="1" cm="1">
        <f t="array" ref="N2267">SUMPRODUCT(([1]OUT_FinalEnergyCons!$B$4:$B$10000="var_ncap")*1, (ISNUMBER(SEARCH("RH*-WHPLTBR",[1]OUT_FinalEnergyCons!$A$4:$A$10000)))*1,[1]OUT_FinalEnergyCons!L$4:L$10000)</f>
        <v>3.69849057296609E-3</v>
      </c>
      <c r="O2267" s="1" cm="1">
        <f t="array" ref="O2267">SUMPRODUCT(([1]OUT_FinalEnergyCons!$B$4:$B$10000="var_ncap")*1, (ISNUMBER(SEARCH("RH*-WHPLTBR",[1]OUT_FinalEnergyCons!$A$4:$A$10000)))*1,[1]OUT_FinalEnergyCons!M$4:M$10000)</f>
        <v>1.0088185676695701E-3</v>
      </c>
      <c r="P2267" s="1" cm="1">
        <f t="array" ref="P2267">SUMPRODUCT(([1]OUT_FinalEnergyCons!$B$4:$B$10000="var_ncap")*1, (ISNUMBER(SEARCH("RH*-WHPLTBR",[1]OUT_FinalEnergyCons!$A$4:$A$10000)))*1,[1]OUT_FinalEnergyCons!N$4:N$10000)</f>
        <v>5.9579458625900403E-3</v>
      </c>
      <c r="Q2267" s="1" cm="1">
        <f t="array" ref="Q2267">SUMPRODUCT(([1]OUT_FinalEnergyCons!$B$4:$B$10000="var_ncap")*1, (ISNUMBER(SEARCH("RH*-WHPLTBR",[1]OUT_FinalEnergyCons!$A$4:$A$10000)))*1,[1]OUT_FinalEnergyCons!O$4:O$10000)</f>
        <v>3.6000945444802099E-3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8.2553165006281903E-2</v>
      </c>
      <c r="H2268" s="1">
        <f t="shared" si="2287"/>
        <v>1.42220482405572E-6</v>
      </c>
      <c r="I2268" s="1">
        <f t="shared" si="2287"/>
        <v>3.4757147512667898E-6</v>
      </c>
      <c r="J2268" s="1">
        <f t="shared" si="2287"/>
        <v>5.4991112989035001E-2</v>
      </c>
      <c r="K2268" s="1">
        <f t="shared" si="2287"/>
        <v>0.106935398881199</v>
      </c>
      <c r="L2268" s="1">
        <f t="shared" si="2287"/>
        <v>4.7770878447029799E-4</v>
      </c>
      <c r="M2268" s="1">
        <f t="shared" si="2287"/>
        <v>0.57652559018081995</v>
      </c>
      <c r="N2268" s="1">
        <f t="shared" si="2287"/>
        <v>8.4424956538930593E-6</v>
      </c>
      <c r="O2268" s="1">
        <f t="shared" si="2287"/>
        <v>1.3268472256449E-5</v>
      </c>
      <c r="P2268" s="1">
        <f>P2269</f>
        <v>0.343129699696752</v>
      </c>
      <c r="Q2268" s="1">
        <f>Q2269</f>
        <v>2.4596922937791203E-4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8.2553165006281903E-2</v>
      </c>
      <c r="H2269" s="1" cm="1">
        <f t="array" ref="H2269">SUMPRODUCT(([1]OUT_FinalEnergyCons!$B$4:$B$10000="var_ncap")*1, (ISNUMBER(SEARCH("RH*-WHSOLBR",[1]OUT_FinalEnergyCons!$A$4:$A$10000)))*1,[1]OUT_FinalEnergyCons!F$4:F$10000)</f>
        <v>1.42220482405572E-6</v>
      </c>
      <c r="I2269" s="1" cm="1">
        <f t="array" ref="I2269">SUMPRODUCT(([1]OUT_FinalEnergyCons!$B$4:$B$10000="var_ncap")*1, (ISNUMBER(SEARCH("RH*-WHSOLBR",[1]OUT_FinalEnergyCons!$A$4:$A$10000)))*1,[1]OUT_FinalEnergyCons!G$4:G$10000)</f>
        <v>3.4757147512667898E-6</v>
      </c>
      <c r="J2269" s="1" cm="1">
        <f t="array" ref="J2269">SUMPRODUCT(([1]OUT_FinalEnergyCons!$B$4:$B$10000="var_ncap")*1, (ISNUMBER(SEARCH("RH*-WHSOLBR",[1]OUT_FinalEnergyCons!$A$4:$A$10000)))*1,[1]OUT_FinalEnergyCons!H$4:H$10000)</f>
        <v>5.4991112989035001E-2</v>
      </c>
      <c r="K2269" s="1" cm="1">
        <f t="array" ref="K2269">SUMPRODUCT(([1]OUT_FinalEnergyCons!$B$4:$B$10000="var_ncap")*1, (ISNUMBER(SEARCH("RH*-WHSOLBR",[1]OUT_FinalEnergyCons!$A$4:$A$10000)))*1,[1]OUT_FinalEnergyCons!I$4:I$10000)</f>
        <v>0.106935398881199</v>
      </c>
      <c r="L2269" s="1" cm="1">
        <f t="array" ref="L2269">SUMPRODUCT(([1]OUT_FinalEnergyCons!$B$4:$B$10000="var_ncap")*1, (ISNUMBER(SEARCH("RH*-WHSOLBR",[1]OUT_FinalEnergyCons!$A$4:$A$10000)))*1,[1]OUT_FinalEnergyCons!J$4:J$10000)</f>
        <v>4.7770878447029799E-4</v>
      </c>
      <c r="M2269" s="1" cm="1">
        <f t="array" ref="M2269">SUMPRODUCT(([1]OUT_FinalEnergyCons!$B$4:$B$10000="var_ncap")*1, (ISNUMBER(SEARCH("RH*-WHSOLBR",[1]OUT_FinalEnergyCons!$A$4:$A$10000)))*1,[1]OUT_FinalEnergyCons!K$4:K$10000)</f>
        <v>0.57652559018081995</v>
      </c>
      <c r="N2269" s="1" cm="1">
        <f t="array" ref="N2269">SUMPRODUCT(([1]OUT_FinalEnergyCons!$B$4:$B$10000="var_ncap")*1, (ISNUMBER(SEARCH("RH*-WHSOLBR",[1]OUT_FinalEnergyCons!$A$4:$A$10000)))*1,[1]OUT_FinalEnergyCons!L$4:L$10000)</f>
        <v>8.4424956538930593E-6</v>
      </c>
      <c r="O2269" s="1" cm="1">
        <f t="array" ref="O2269">SUMPRODUCT(([1]OUT_FinalEnergyCons!$B$4:$B$10000="var_ncap")*1, (ISNUMBER(SEARCH("RH*-WHSOLBR",[1]OUT_FinalEnergyCons!$A$4:$A$10000)))*1,[1]OUT_FinalEnergyCons!M$4:M$10000)</f>
        <v>1.3268472256449E-5</v>
      </c>
      <c r="P2269" s="1" cm="1">
        <f t="array" ref="P2269">SUMPRODUCT(([1]OUT_FinalEnergyCons!$B$4:$B$10000="var_ncap")*1, (ISNUMBER(SEARCH("RH*-WHSOLBR",[1]OUT_FinalEnergyCons!$A$4:$A$10000)))*1,[1]OUT_FinalEnergyCons!N$4:N$10000)</f>
        <v>0.343129699696752</v>
      </c>
      <c r="Q2269" s="1" cm="1">
        <f t="array" ref="Q2269">SUMPRODUCT(([1]OUT_FinalEnergyCons!$B$4:$B$10000="var_ncap")*1, (ISNUMBER(SEARCH("RH*-WHSOLBR",[1]OUT_FinalEnergyCons!$A$4:$A$10000)))*1,[1]OUT_FinalEnergyCons!O$4:O$10000)</f>
        <v>2.4596922937791203E-4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2.07408348504947E-4</v>
      </c>
      <c r="G2272" s="17">
        <f t="shared" si="2289"/>
        <v>0.24321753526538412</v>
      </c>
      <c r="H2272" s="17">
        <f t="shared" si="2289"/>
        <v>0.11971479688465612</v>
      </c>
      <c r="I2272" s="17">
        <f t="shared" si="2289"/>
        <v>0.32186847338559316</v>
      </c>
      <c r="J2272" s="17">
        <f t="shared" si="2289"/>
        <v>2.7635063483267235</v>
      </c>
      <c r="K2272" s="17">
        <f t="shared" si="2289"/>
        <v>0.84257084766994972</v>
      </c>
      <c r="L2272" s="17">
        <f t="shared" ref="L2272:O2272" si="2290">SUM(L2273,L2276,L2279,L2283,L2285,L2287,L2289,L2291,L2293)</f>
        <v>0.44311966135083902</v>
      </c>
      <c r="M2272" s="17">
        <f t="shared" si="2290"/>
        <v>2.5269391673727535</v>
      </c>
      <c r="N2272" s="17">
        <f t="shared" si="2290"/>
        <v>0.50880198792814224</v>
      </c>
      <c r="O2272" s="17">
        <f t="shared" si="2290"/>
        <v>0.51702597700252861</v>
      </c>
      <c r="P2272" s="17">
        <f>SUM(P2273,P2276,P2279,P2283,P2285,P2287,P2289,P2291,P2293)</f>
        <v>2.1912430033838897</v>
      </c>
      <c r="Q2272" s="17">
        <f>SUM(Q2273,Q2276,Q2279,Q2283,Q2285,Q2287,Q2289,Q2291,Q2293)</f>
        <v>0.79336064329897271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0.179553223986502</v>
      </c>
      <c r="H2273" s="18">
        <f t="shared" si="2291"/>
        <v>0.11962598098932196</v>
      </c>
      <c r="I2273" s="18">
        <f t="shared" si="2291"/>
        <v>0.28680479698352901</v>
      </c>
      <c r="J2273" s="18">
        <f t="shared" si="2291"/>
        <v>0.94957031459403496</v>
      </c>
      <c r="K2273" s="18">
        <f t="shared" si="2291"/>
        <v>0.38828108321369303</v>
      </c>
      <c r="L2273" s="18">
        <f t="shared" ref="L2273:O2273" si="2292">SUM(L2274:L2275)</f>
        <v>0.33738703230173195</v>
      </c>
      <c r="M2273" s="18">
        <f t="shared" si="2292"/>
        <v>1.110307862196581</v>
      </c>
      <c r="N2273" s="18">
        <f t="shared" si="2292"/>
        <v>0.29869878496711699</v>
      </c>
      <c r="O2273" s="18">
        <f t="shared" si="2292"/>
        <v>0.3382848143739286</v>
      </c>
      <c r="P2273" s="18">
        <f>SUM(P2274:P2275)</f>
        <v>1.0262006668394998</v>
      </c>
      <c r="Q2273" s="18">
        <f>SUM(Q2274:Q2275)</f>
        <v>0.41010134077156002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0.163532269096587</v>
      </c>
      <c r="H2274" s="1" cm="1">
        <f t="array" ref="H2274">SUMPRODUCT(([1]OUT_FinalEnergyCons!$B$4:$B$10000="var_ncap")*1,  (ISNUMBER(SEARCH("ITOT-SWHELCBR",[1]OUT_FinalEnergyCons!$A$4:$A$10000)))*1,[1]OUT_FinalEnergyCons!F$4:F$10000)</f>
        <v>2.3449970120696699E-4</v>
      </c>
      <c r="I2274" s="1" cm="1">
        <f t="array" ref="I2274">SUMPRODUCT(([1]OUT_FinalEnergyCons!$B$4:$B$10000="var_ncap")*1,  (ISNUMBER(SEARCH("ITOT-SWHELCBR",[1]OUT_FinalEnergyCons!$A$4:$A$10000)))*1,[1]OUT_FinalEnergyCons!G$4:G$10000)</f>
        <v>0.159180566389518</v>
      </c>
      <c r="J2274" s="1" cm="1">
        <f t="array" ref="J2274">SUMPRODUCT(([1]OUT_FinalEnergyCons!$B$4:$B$10000="var_ncap")*1,  (ISNUMBER(SEARCH("ITOT-SWHELCBR",[1]OUT_FinalEnergyCons!$A$4:$A$10000)))*1,[1]OUT_FinalEnergyCons!H$4:H$10000)</f>
        <v>0.77240389788805797</v>
      </c>
      <c r="K2274" s="1" cm="1">
        <f t="array" ref="K2274">SUMPRODUCT(([1]OUT_FinalEnergyCons!$B$4:$B$10000="var_ncap")*1,  (ISNUMBER(SEARCH("ITOT-SWHELCBR",[1]OUT_FinalEnergyCons!$A$4:$A$10000)))*1,[1]OUT_FinalEnergyCons!I$4:I$10000)</f>
        <v>0.24594599040642701</v>
      </c>
      <c r="L2274" s="1" cm="1">
        <f t="array" ref="L2274">SUMPRODUCT(([1]OUT_FinalEnergyCons!$B$4:$B$10000="var_ncap")*1,  (ISNUMBER(SEARCH("ITOT-SWHELCBR",[1]OUT_FinalEnergyCons!$A$4:$A$10000)))*1,[1]OUT_FinalEnergyCons!J$4:J$10000)</f>
        <v>0.15096276256792099</v>
      </c>
      <c r="M2274" s="1" cm="1">
        <f t="array" ref="M2274">SUMPRODUCT(([1]OUT_FinalEnergyCons!$B$4:$B$10000="var_ncap")*1,  (ISNUMBER(SEARCH("ITOT-SWHELCBR",[1]OUT_FinalEnergyCons!$A$4:$A$10000)))*1,[1]OUT_FinalEnergyCons!K$4:K$10000)</f>
        <v>0.77309379330536099</v>
      </c>
      <c r="N2274" s="1" cm="1">
        <f t="array" ref="N2274">SUMPRODUCT(([1]OUT_FinalEnergyCons!$B$4:$B$10000="var_ncap")*1,  (ISNUMBER(SEARCH("ITOT-SWHELCBR",[1]OUT_FinalEnergyCons!$A$4:$A$10000)))*1,[1]OUT_FinalEnergyCons!L$4:L$10000)</f>
        <v>0.164670258855457</v>
      </c>
      <c r="O2274" s="1" cm="1">
        <f t="array" ref="O2274">SUMPRODUCT(([1]OUT_FinalEnergyCons!$B$4:$B$10000="var_ncap")*1,  (ISNUMBER(SEARCH("ITOT-SWHELCBR",[1]OUT_FinalEnergyCons!$A$4:$A$10000)))*1,[1]OUT_FinalEnergyCons!M$4:M$10000)</f>
        <v>8.5434913951241601E-2</v>
      </c>
      <c r="P2274" s="1" cm="1">
        <f t="array" ref="P2274">SUMPRODUCT(([1]OUT_FinalEnergyCons!$B$4:$B$10000="var_ncap")*1,  (ISNUMBER(SEARCH("ITOT-SWHELCBR",[1]OUT_FinalEnergyCons!$A$4:$A$10000)))*1,[1]OUT_FinalEnergyCons!N$4:N$10000)</f>
        <v>0.71111231842950196</v>
      </c>
      <c r="Q2274" s="1" cm="1">
        <f t="array" ref="Q2274">SUMPRODUCT(([1]OUT_FinalEnergyCons!$B$4:$B$10000="var_ncap")*1,  (ISNUMBER(SEARCH("ITOT-SWHELCBR",[1]OUT_FinalEnergyCons!$A$4:$A$10000)))*1,[1]OUT_FinalEnergyCons!O$4:O$10000)</f>
        <v>0.259378013729958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1.6020954889915E-2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0.119391481288115</v>
      </c>
      <c r="I2275" s="1" cm="1">
        <f t="array" ref="I2275">SUMPRODUCT(([1]OUT_FinalEnergyCons!$B$4:$B$10000="var_ncap")*1,  (ISNUMBER(SEARCH("ITOT-SWHELCHP",[1]OUT_FinalEnergyCons!$A$4:$A$10000)))*1,[1]OUT_FinalEnergyCons!G$4:G$10000)</f>
        <v>0.12762423059401101</v>
      </c>
      <c r="J2275" s="1" cm="1">
        <f t="array" ref="J2275">SUMPRODUCT(([1]OUT_FinalEnergyCons!$B$4:$B$10000="var_ncap")*1,  (ISNUMBER(SEARCH("ITOT-SWHELCHP",[1]OUT_FinalEnergyCons!$A$4:$A$10000)))*1,[1]OUT_FinalEnergyCons!H$4:H$10000)</f>
        <v>0.17716641670597699</v>
      </c>
      <c r="K2275" s="1" cm="1">
        <f t="array" ref="K2275">SUMPRODUCT(([1]OUT_FinalEnergyCons!$B$4:$B$10000="var_ncap")*1,  (ISNUMBER(SEARCH("ITOT-SWHELCHP",[1]OUT_FinalEnergyCons!$A$4:$A$10000)))*1,[1]OUT_FinalEnergyCons!I$4:I$10000)</f>
        <v>0.142335092807266</v>
      </c>
      <c r="L2275" s="1" cm="1">
        <f t="array" ref="L2275">SUMPRODUCT(([1]OUT_FinalEnergyCons!$B$4:$B$10000="var_ncap")*1,  (ISNUMBER(SEARCH("ITOT-SWHELCHP",[1]OUT_FinalEnergyCons!$A$4:$A$10000)))*1,[1]OUT_FinalEnergyCons!J$4:J$10000)</f>
        <v>0.18642426973381099</v>
      </c>
      <c r="M2275" s="1" cm="1">
        <f t="array" ref="M2275">SUMPRODUCT(([1]OUT_FinalEnergyCons!$B$4:$B$10000="var_ncap")*1,  (ISNUMBER(SEARCH("ITOT-SWHELCHP",[1]OUT_FinalEnergyCons!$A$4:$A$10000)))*1,[1]OUT_FinalEnergyCons!K$4:K$10000)</f>
        <v>0.33721406889122002</v>
      </c>
      <c r="N2275" s="1" cm="1">
        <f t="array" ref="N2275">SUMPRODUCT(([1]OUT_FinalEnergyCons!$B$4:$B$10000="var_ncap")*1,  (ISNUMBER(SEARCH("ITOT-SWHELCHP",[1]OUT_FinalEnergyCons!$A$4:$A$10000)))*1,[1]OUT_FinalEnergyCons!L$4:L$10000)</f>
        <v>0.13402852611166</v>
      </c>
      <c r="O2275" s="1" cm="1">
        <f t="array" ref="O2275">SUMPRODUCT(([1]OUT_FinalEnergyCons!$B$4:$B$10000="var_ncap")*1,  (ISNUMBER(SEARCH("ITOT-SWHELCHP",[1]OUT_FinalEnergyCons!$A$4:$A$10000)))*1,[1]OUT_FinalEnergyCons!M$4:M$10000)</f>
        <v>0.25284990042268701</v>
      </c>
      <c r="P2275" s="1" cm="1">
        <f t="array" ref="P2275">SUMPRODUCT(([1]OUT_FinalEnergyCons!$B$4:$B$10000="var_ncap")*1,  (ISNUMBER(SEARCH("ITOT-SWHELCHP",[1]OUT_FinalEnergyCons!$A$4:$A$10000)))*1,[1]OUT_FinalEnergyCons!N$4:N$10000)</f>
        <v>0.315088348409998</v>
      </c>
      <c r="Q2275" s="1" cm="1">
        <f t="array" ref="Q2275">SUMPRODUCT(([1]OUT_FinalEnergyCons!$B$4:$B$10000="var_ncap")*1,  (ISNUMBER(SEARCH("ITOT-SWHELCHP",[1]OUT_FinalEnergyCons!$A$4:$A$10000)))*1,[1]OUT_FinalEnergyCons!O$4:O$10000)</f>
        <v>0.15072332704160199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2.07408348504947E-4</v>
      </c>
      <c r="G2276" s="18">
        <f t="shared" si="2293"/>
        <v>1.304104555550113E-4</v>
      </c>
      <c r="H2276" s="18">
        <f t="shared" si="2293"/>
        <v>2.7757997117104053E-5</v>
      </c>
      <c r="I2276" s="18">
        <f t="shared" si="2293"/>
        <v>3.0961623959543007E-5</v>
      </c>
      <c r="J2276" s="18">
        <f t="shared" si="2293"/>
        <v>0.13320368011698402</v>
      </c>
      <c r="K2276" s="18">
        <f t="shared" si="2293"/>
        <v>7.5297668983538901E-2</v>
      </c>
      <c r="L2276" s="18">
        <f t="shared" ref="L2276:O2276" si="2294">SUM(L2277:L2278)</f>
        <v>3.0599321672372302E-5</v>
      </c>
      <c r="M2276" s="18">
        <f t="shared" si="2294"/>
        <v>1.8912798866453376E-2</v>
      </c>
      <c r="N2276" s="18">
        <f t="shared" si="2294"/>
        <v>4.5092252078617431E-2</v>
      </c>
      <c r="O2276" s="18">
        <f t="shared" si="2294"/>
        <v>9.2589543541503998E-3</v>
      </c>
      <c r="P2276" s="18">
        <f>SUM(P2277:P2278)</f>
        <v>3.5962319116569357E-4</v>
      </c>
      <c r="Q2276" s="18">
        <f>SUM(Q2277:Q2278)</f>
        <v>3.2972406267768942E-2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1.19313560763586E-4</v>
      </c>
      <c r="H2277" s="1" cm="1">
        <f t="array" ref="H2277">SUMPRODUCT(([1]OUT_FinalEnergyCons!$B$4:$B$10000="var_ncap")*1,  (ISNUMBER(SEARCH("ITOT-SWHLFOBR",[1]OUT_FinalEnergyCons!$A$4:$A$10000)))*1,[1]OUT_FinalEnergyCons!F$4:F$10000)</f>
        <v>1.8546296610996501E-5</v>
      </c>
      <c r="I2277" s="1" cm="1">
        <f t="array" ref="I2277">SUMPRODUCT(([1]OUT_FinalEnergyCons!$B$4:$B$10000="var_ncap")*1,  (ISNUMBER(SEARCH("ITOT-SWHLFOBR",[1]OUT_FinalEnergyCons!$A$4:$A$10000)))*1,[1]OUT_FinalEnergyCons!G$4:G$10000)</f>
        <v>2.3596388797503699E-5</v>
      </c>
      <c r="J2277" s="1" cm="1">
        <f t="array" ref="J2277">SUMPRODUCT(([1]OUT_FinalEnergyCons!$B$4:$B$10000="var_ncap")*1,  (ISNUMBER(SEARCH("ITOT-SWHLFOBR",[1]OUT_FinalEnergyCons!$A$4:$A$10000)))*1,[1]OUT_FinalEnergyCons!H$4:H$10000)</f>
        <v>0.133190788576522</v>
      </c>
      <c r="K2277" s="1" cm="1">
        <f t="array" ref="K2277">SUMPRODUCT(([1]OUT_FinalEnergyCons!$B$4:$B$10000="var_ncap")*1,  (ISNUMBER(SEARCH("ITOT-SWHLFOBR",[1]OUT_FinalEnergyCons!$A$4:$A$10000)))*1,[1]OUT_FinalEnergyCons!I$4:I$10000)</f>
        <v>7.5219295243600201E-2</v>
      </c>
      <c r="L2277" s="1" cm="1">
        <f t="array" ref="L2277">SUMPRODUCT(([1]OUT_FinalEnergyCons!$B$4:$B$10000="var_ncap")*1,  (ISNUMBER(SEARCH("ITOT-SWHLFOBR",[1]OUT_FinalEnergyCons!$A$4:$A$10000)))*1,[1]OUT_FinalEnergyCons!J$4:J$10000)</f>
        <v>2.00401354509392E-5</v>
      </c>
      <c r="M2277" s="1" cm="1">
        <f t="array" ref="M2277">SUMPRODUCT(([1]OUT_FinalEnergyCons!$B$4:$B$10000="var_ncap")*1,  (ISNUMBER(SEARCH("ITOT-SWHLFOBR",[1]OUT_FinalEnergyCons!$A$4:$A$10000)))*1,[1]OUT_FinalEnergyCons!K$4:K$10000)</f>
        <v>1.89041207241867E-2</v>
      </c>
      <c r="N2277" s="1" cm="1">
        <f t="array" ref="N2277">SUMPRODUCT(([1]OUT_FinalEnergyCons!$B$4:$B$10000="var_ncap")*1,  (ISNUMBER(SEARCH("ITOT-SWHLFOBR",[1]OUT_FinalEnergyCons!$A$4:$A$10000)))*1,[1]OUT_FinalEnergyCons!L$4:L$10000)</f>
        <v>4.5077756682933602E-2</v>
      </c>
      <c r="O2277" s="1" cm="1">
        <f t="array" ref="O2277">SUMPRODUCT(([1]OUT_FinalEnergyCons!$B$4:$B$10000="var_ncap")*1,  (ISNUMBER(SEARCH("ITOT-SWHLFOBR",[1]OUT_FinalEnergyCons!$A$4:$A$10000)))*1,[1]OUT_FinalEnergyCons!M$4:M$10000)</f>
        <v>9.2461088217189093E-3</v>
      </c>
      <c r="P2277" s="1" cm="1">
        <f t="array" ref="P2277">SUMPRODUCT(([1]OUT_FinalEnergyCons!$B$4:$B$10000="var_ncap")*1,  (ISNUMBER(SEARCH("ITOT-SWHLFOBR",[1]OUT_FinalEnergyCons!$A$4:$A$10000)))*1,[1]OUT_FinalEnergyCons!N$4:N$10000)</f>
        <v>3.5075352347969599E-4</v>
      </c>
      <c r="Q2277" s="1" cm="1">
        <f t="array" ref="Q2277">SUMPRODUCT(([1]OUT_FinalEnergyCons!$B$4:$B$10000="var_ncap")*1,  (ISNUMBER(SEARCH("ITOT-SWHLFOBR",[1]OUT_FinalEnergyCons!$A$4:$A$10000)))*1,[1]OUT_FinalEnergyCons!O$4:O$10000)</f>
        <v>3.2967649402478101E-2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2.07408348504947E-4</v>
      </c>
      <c r="G2278" s="1" cm="1">
        <f t="array" ref="G2278">SUMPRODUCT(([1]OUT_FinalEnergyCons!$B$4:$B$10000="var_ncap")*1,  (ISNUMBER(SEARCH("ITOT-SWHHFOBR",[1]OUT_FinalEnergyCons!$A$4:$A$10000)))*1,[1]OUT_FinalEnergyCons!E$4:E$10000)</f>
        <v>1.1096894791425299E-5</v>
      </c>
      <c r="H2278" s="1" cm="1">
        <f t="array" ref="H2278">SUMPRODUCT(([1]OUT_FinalEnergyCons!$B$4:$B$10000="var_ncap")*1,  (ISNUMBER(SEARCH("ITOT-SWHHFOBR",[1]OUT_FinalEnergyCons!$A$4:$A$10000)))*1,[1]OUT_FinalEnergyCons!F$4:F$10000)</f>
        <v>9.2117005061075496E-6</v>
      </c>
      <c r="I2278" s="1" cm="1">
        <f t="array" ref="I2278">SUMPRODUCT(([1]OUT_FinalEnergyCons!$B$4:$B$10000="var_ncap")*1,  (ISNUMBER(SEARCH("ITOT-SWHHFOBR",[1]OUT_FinalEnergyCons!$A$4:$A$10000)))*1,[1]OUT_FinalEnergyCons!G$4:G$10000)</f>
        <v>7.3652351620393096E-6</v>
      </c>
      <c r="J2278" s="1" cm="1">
        <f t="array" ref="J2278">SUMPRODUCT(([1]OUT_FinalEnergyCons!$B$4:$B$10000="var_ncap")*1,  (ISNUMBER(SEARCH("ITOT-SWHHFOBR",[1]OUT_FinalEnergyCons!$A$4:$A$10000)))*1,[1]OUT_FinalEnergyCons!H$4:H$10000)</f>
        <v>1.2891540462036199E-5</v>
      </c>
      <c r="K2278" s="1" cm="1">
        <f t="array" ref="K2278">SUMPRODUCT(([1]OUT_FinalEnergyCons!$B$4:$B$10000="var_ncap")*1,  (ISNUMBER(SEARCH("ITOT-SWHHFOBR",[1]OUT_FinalEnergyCons!$A$4:$A$10000)))*1,[1]OUT_FinalEnergyCons!I$4:I$10000)</f>
        <v>7.8373739938703506E-5</v>
      </c>
      <c r="L2278" s="1" cm="1">
        <f t="array" ref="L2278">SUMPRODUCT(([1]OUT_FinalEnergyCons!$B$4:$B$10000="var_ncap")*1,  (ISNUMBER(SEARCH("ITOT-SWHHFOBR",[1]OUT_FinalEnergyCons!$A$4:$A$10000)))*1,[1]OUT_FinalEnergyCons!J$4:J$10000)</f>
        <v>1.05591862214331E-5</v>
      </c>
      <c r="M2278" s="1" cm="1">
        <f t="array" ref="M2278">SUMPRODUCT(([1]OUT_FinalEnergyCons!$B$4:$B$10000="var_ncap")*1,  (ISNUMBER(SEARCH("ITOT-SWHHFOBR",[1]OUT_FinalEnergyCons!$A$4:$A$10000)))*1,[1]OUT_FinalEnergyCons!K$4:K$10000)</f>
        <v>8.6781422666755407E-6</v>
      </c>
      <c r="N2278" s="1" cm="1">
        <f t="array" ref="N2278">SUMPRODUCT(([1]OUT_FinalEnergyCons!$B$4:$B$10000="var_ncap")*1,  (ISNUMBER(SEARCH("ITOT-SWHHFOBR",[1]OUT_FinalEnergyCons!$A$4:$A$10000)))*1,[1]OUT_FinalEnergyCons!L$4:L$10000)</f>
        <v>1.44953956838322E-5</v>
      </c>
      <c r="O2278" s="1" cm="1">
        <f t="array" ref="O2278">SUMPRODUCT(([1]OUT_FinalEnergyCons!$B$4:$B$10000="var_ncap")*1,  (ISNUMBER(SEARCH("ITOT-SWHHFOBR",[1]OUT_FinalEnergyCons!$A$4:$A$10000)))*1,[1]OUT_FinalEnergyCons!M$4:M$10000)</f>
        <v>1.2845532431490799E-5</v>
      </c>
      <c r="P2278" s="1" cm="1">
        <f t="array" ref="P2278">SUMPRODUCT(([1]OUT_FinalEnergyCons!$B$4:$B$10000="var_ncap")*1,  (ISNUMBER(SEARCH("ITOT-SWHHFOBR",[1]OUT_FinalEnergyCons!$A$4:$A$10000)))*1,[1]OUT_FinalEnergyCons!N$4:N$10000)</f>
        <v>8.8696676859975697E-6</v>
      </c>
      <c r="Q2278" s="1" cm="1">
        <f t="array" ref="Q2278">SUMPRODUCT(([1]OUT_FinalEnergyCons!$B$4:$B$10000="var_ncap")*1,  (ISNUMBER(SEARCH("ITOT-SWHHFOBR",[1]OUT_FinalEnergyCons!$A$4:$A$10000)))*1,[1]OUT_FinalEnergyCons!O$4:O$10000)</f>
        <v>4.7568652908416503E-6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3.8600714032645044E-4</v>
      </c>
      <c r="H2279" s="18">
        <f t="shared" si="2295"/>
        <v>1.6722787045233219E-5</v>
      </c>
      <c r="I2279" s="18">
        <f t="shared" si="2295"/>
        <v>1.4288678950395769E-5</v>
      </c>
      <c r="J2279" s="18">
        <f t="shared" si="2295"/>
        <v>0.37971075998191089</v>
      </c>
      <c r="K2279" s="18">
        <f t="shared" si="2295"/>
        <v>0.27776396494741501</v>
      </c>
      <c r="L2279" s="18">
        <f t="shared" ref="L2279:O2279" si="2296">SUM(L2280:L2281)</f>
        <v>7.2415357868393121E-2</v>
      </c>
      <c r="M2279" s="18">
        <f t="shared" si="2296"/>
        <v>5.8782644698002869E-5</v>
      </c>
      <c r="N2279" s="18">
        <f t="shared" si="2296"/>
        <v>9.0554113363292699E-5</v>
      </c>
      <c r="O2279" s="18">
        <f t="shared" si="2296"/>
        <v>6.8276139082260587E-2</v>
      </c>
      <c r="P2279" s="18">
        <f>SUM(P2280:P2281)</f>
        <v>3.91117374774811E-5</v>
      </c>
      <c r="Q2279" s="18">
        <f>SUM(Q2280:Q2281)</f>
        <v>3.3156026551462965E-4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1.8386791306836401E-5</v>
      </c>
      <c r="H2280" s="1" cm="1">
        <f t="array" ref="H2280">SUMPRODUCT(([1]OUT_FinalEnergyCons!$B$4:$B$10000="var_ncap")*1,  (ISNUMBER(SEARCH("ITOT-SWHNGA*BR",[1]OUT_FinalEnergyCons!$A$4:$A$10000)))*1,[1]OUT_FinalEnergyCons!F$4:F$10000)</f>
        <v>1.38050993870525E-5</v>
      </c>
      <c r="I2280" s="1" cm="1">
        <f t="array" ref="I2280">SUMPRODUCT(([1]OUT_FinalEnergyCons!$B$4:$B$10000="var_ncap")*1,  (ISNUMBER(SEARCH("ITOT-SWHNGA*BR",[1]OUT_FinalEnergyCons!$A$4:$A$10000)))*1,[1]OUT_FinalEnergyCons!G$4:G$10000)</f>
        <v>1.3627704838959299E-5</v>
      </c>
      <c r="J2280" s="1" cm="1">
        <f t="array" ref="J2280">SUMPRODUCT(([1]OUT_FinalEnergyCons!$B$4:$B$10000="var_ncap")*1,  (ISNUMBER(SEARCH("ITOT-SWHNGA*BR",[1]OUT_FinalEnergyCons!$A$4:$A$10000)))*1,[1]OUT_FinalEnergyCons!H$4:H$10000)</f>
        <v>0.37958372612494801</v>
      </c>
      <c r="K2280" s="1" cm="1">
        <f t="array" ref="K2280">SUMPRODUCT(([1]OUT_FinalEnergyCons!$B$4:$B$10000="var_ncap")*1,  (ISNUMBER(SEARCH("ITOT-SWHNGA*BR",[1]OUT_FinalEnergyCons!$A$4:$A$10000)))*1,[1]OUT_FinalEnergyCons!I$4:I$10000)</f>
        <v>0.148909329718864</v>
      </c>
      <c r="L2280" s="1" cm="1">
        <f t="array" ref="L2280">SUMPRODUCT(([1]OUT_FinalEnergyCons!$B$4:$B$10000="var_ncap")*1,  (ISNUMBER(SEARCH("ITOT-SWHNGA*BR",[1]OUT_FinalEnergyCons!$A$4:$A$10000)))*1,[1]OUT_FinalEnergyCons!J$4:J$10000)</f>
        <v>1.7049403985631002E-5</v>
      </c>
      <c r="M2280" s="1" cm="1">
        <f t="array" ref="M2280">SUMPRODUCT(([1]OUT_FinalEnergyCons!$B$4:$B$10000="var_ncap")*1,  (ISNUMBER(SEARCH("ITOT-SWHNGA*BR",[1]OUT_FinalEnergyCons!$A$4:$A$10000)))*1,[1]OUT_FinalEnergyCons!K$4:K$10000)</f>
        <v>5.2468185221170798E-5</v>
      </c>
      <c r="N2280" s="1" cm="1">
        <f t="array" ref="N2280">SUMPRODUCT(([1]OUT_FinalEnergyCons!$B$4:$B$10000="var_ncap")*1,  (ISNUMBER(SEARCH("ITOT-SWHNGA*BR",[1]OUT_FinalEnergyCons!$A$4:$A$10000)))*1,[1]OUT_FinalEnergyCons!L$4:L$10000)</f>
        <v>5.76404328335782E-5</v>
      </c>
      <c r="O2280" s="1" cm="1">
        <f t="array" ref="O2280">SUMPRODUCT(([1]OUT_FinalEnergyCons!$B$4:$B$10000="var_ncap")*1,  (ISNUMBER(SEARCH("ITOT-SWHNGA*BR",[1]OUT_FinalEnergyCons!$A$4:$A$10000)))*1,[1]OUT_FinalEnergyCons!M$4:M$10000)</f>
        <v>6.7148576591000403E-2</v>
      </c>
      <c r="P2280" s="1" cm="1">
        <f t="array" ref="P2280">SUMPRODUCT(([1]OUT_FinalEnergyCons!$B$4:$B$10000="var_ncap")*1,  (ISNUMBER(SEARCH("ITOT-SWHNGA*BR",[1]OUT_FinalEnergyCons!$A$4:$A$10000)))*1,[1]OUT_FinalEnergyCons!N$4:N$10000)</f>
        <v>1.12556682668074E-5</v>
      </c>
      <c r="Q2280" s="1" cm="1">
        <f t="array" ref="Q2280">SUMPRODUCT(([1]OUT_FinalEnergyCons!$B$4:$B$10000="var_ncap")*1,  (ISNUMBER(SEARCH("ITOT-SWHNGA*BR",[1]OUT_FinalEnergyCons!$A$4:$A$10000)))*1,[1]OUT_FinalEnergyCons!O$4:O$10000)</f>
        <v>1.57449801229417E-5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3.6762034901961403E-4</v>
      </c>
      <c r="H2281" s="1" cm="1">
        <f t="array" ref="H2281">SUMPRODUCT(([1]OUT_FinalEnergyCons!$B$4:$B$10000="var_ncap")*1,  (ISNUMBER(SEARCH("ITOT-SWHNGAHP",[1]OUT_FinalEnergyCons!$A$4:$A$10000)))*1,[1]OUT_FinalEnergyCons!F$4:F$10000)</f>
        <v>2.9176876581807199E-6</v>
      </c>
      <c r="I2281" s="1" cm="1">
        <f t="array" ref="I2281">SUMPRODUCT(([1]OUT_FinalEnergyCons!$B$4:$B$10000="var_ncap")*1,  (ISNUMBER(SEARCH("ITOT-SWHNGAHP",[1]OUT_FinalEnergyCons!$A$4:$A$10000)))*1,[1]OUT_FinalEnergyCons!G$4:G$10000)</f>
        <v>6.6097411143646899E-7</v>
      </c>
      <c r="J2281" s="1" cm="1">
        <f t="array" ref="J2281">SUMPRODUCT(([1]OUT_FinalEnergyCons!$B$4:$B$10000="var_ncap")*1,  (ISNUMBER(SEARCH("ITOT-SWHNGAHP",[1]OUT_FinalEnergyCons!$A$4:$A$10000)))*1,[1]OUT_FinalEnergyCons!H$4:H$10000)</f>
        <v>1.2703385696290101E-4</v>
      </c>
      <c r="K2281" s="1" cm="1">
        <f t="array" ref="K2281">SUMPRODUCT(([1]OUT_FinalEnergyCons!$B$4:$B$10000="var_ncap")*1,  (ISNUMBER(SEARCH("ITOT-SWHNGAHP",[1]OUT_FinalEnergyCons!$A$4:$A$10000)))*1,[1]OUT_FinalEnergyCons!I$4:I$10000)</f>
        <v>0.12885463522855101</v>
      </c>
      <c r="L2281" s="1" cm="1">
        <f t="array" ref="L2281">SUMPRODUCT(([1]OUT_FinalEnergyCons!$B$4:$B$10000="var_ncap")*1,  (ISNUMBER(SEARCH("ITOT-SWHNGAHP",[1]OUT_FinalEnergyCons!$A$4:$A$10000)))*1,[1]OUT_FinalEnergyCons!J$4:J$10000)</f>
        <v>7.2398308464407493E-2</v>
      </c>
      <c r="M2281" s="1" cm="1">
        <f t="array" ref="M2281">SUMPRODUCT(([1]OUT_FinalEnergyCons!$B$4:$B$10000="var_ncap")*1,  (ISNUMBER(SEARCH("ITOT-SWHNGAHP",[1]OUT_FinalEnergyCons!$A$4:$A$10000)))*1,[1]OUT_FinalEnergyCons!K$4:K$10000)</f>
        <v>6.3144594768320703E-6</v>
      </c>
      <c r="N2281" s="1" cm="1">
        <f t="array" ref="N2281">SUMPRODUCT(([1]OUT_FinalEnergyCons!$B$4:$B$10000="var_ncap")*1,  (ISNUMBER(SEARCH("ITOT-SWHNGAHP",[1]OUT_FinalEnergyCons!$A$4:$A$10000)))*1,[1]OUT_FinalEnergyCons!L$4:L$10000)</f>
        <v>3.2913680529714498E-5</v>
      </c>
      <c r="O2281" s="1" cm="1">
        <f t="array" ref="O2281">SUMPRODUCT(([1]OUT_FinalEnergyCons!$B$4:$B$10000="var_ncap")*1,  (ISNUMBER(SEARCH("ITOT-SWHNGAHP",[1]OUT_FinalEnergyCons!$A$4:$A$10000)))*1,[1]OUT_FinalEnergyCons!M$4:M$10000)</f>
        <v>1.12756249126019E-3</v>
      </c>
      <c r="P2281" s="1" cm="1">
        <f t="array" ref="P2281">SUMPRODUCT(([1]OUT_FinalEnergyCons!$B$4:$B$10000="var_ncap")*1,  (ISNUMBER(SEARCH("ITOT-SWHNGAHP",[1]OUT_FinalEnergyCons!$A$4:$A$10000)))*1,[1]OUT_FinalEnergyCons!N$4:N$10000)</f>
        <v>2.78560692106737E-5</v>
      </c>
      <c r="Q2281" s="1" cm="1">
        <f t="array" ref="Q2281">SUMPRODUCT(([1]OUT_FinalEnergyCons!$B$4:$B$10000="var_ncap")*1,  (ISNUMBER(SEARCH("ITOT-SWHNGAHP",[1]OUT_FinalEnergyCons!$A$4:$A$10000)))*1,[1]OUT_FinalEnergyCons!O$4:O$10000)</f>
        <v>3.1581528539168798E-4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8.9894608762171296E-3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0.109208221807977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0.114922761919487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3.3635401276979303E-2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0.24272218267520099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8.3355604361227797E-2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1.24829391465888E-2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0.16658625666763199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0.15369344549765299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5.5036419768450702E-2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0.112050890461365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4.9460184518562299E-6</v>
      </c>
      <c r="H2283" s="1">
        <f t="shared" si="2297"/>
        <v>3.8175526670280698E-6</v>
      </c>
      <c r="I2283" s="1">
        <f t="shared" si="2297"/>
        <v>4.3283831523350903E-6</v>
      </c>
      <c r="J2283" s="1">
        <f t="shared" si="2297"/>
        <v>9.3044201780412094E-6</v>
      </c>
      <c r="K2283" s="1">
        <f t="shared" si="2297"/>
        <v>6.1301986021740603E-5</v>
      </c>
      <c r="L2283" s="1">
        <f t="shared" si="2297"/>
        <v>6.8737733488814399E-6</v>
      </c>
      <c r="M2283" s="1">
        <f t="shared" si="2297"/>
        <v>9.6934535953216497E-6</v>
      </c>
      <c r="N2283" s="1">
        <f t="shared" si="2297"/>
        <v>1.31137529691309E-5</v>
      </c>
      <c r="O2283" s="1">
        <f t="shared" si="2297"/>
        <v>1.4348715008334099E-5</v>
      </c>
      <c r="P2283" s="1">
        <f>P2284</f>
        <v>1.03991452604106E-5</v>
      </c>
      <c r="Q2283" s="1">
        <f>Q2284</f>
        <v>4.9489200465056298E-6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4.9460184518562299E-6</v>
      </c>
      <c r="H2284" s="1" cm="1">
        <f t="array" ref="H2284">SUMPRODUCT(([1]OUT_FinalEnergyCons!$B$4:$B$10000="var_ncap")*1,  (ISNUMBER(SEARCH("ITOT-SWHCOA*BR",[1]OUT_FinalEnergyCons!$A$4:$A$10000)))*1,[1]OUT_FinalEnergyCons!F$4:F$10000)</f>
        <v>3.8175526670280698E-6</v>
      </c>
      <c r="I2284" s="1" cm="1">
        <f t="array" ref="I2284">SUMPRODUCT(([1]OUT_FinalEnergyCons!$B$4:$B$10000="var_ncap")*1,  (ISNUMBER(SEARCH("ITOT-SWHCOA*BR",[1]OUT_FinalEnergyCons!$A$4:$A$10000)))*1,[1]OUT_FinalEnergyCons!G$4:G$10000)</f>
        <v>4.3283831523350903E-6</v>
      </c>
      <c r="J2284" s="1" cm="1">
        <f t="array" ref="J2284">SUMPRODUCT(([1]OUT_FinalEnergyCons!$B$4:$B$10000="var_ncap")*1,  (ISNUMBER(SEARCH("ITOT-SWHCOA*BR",[1]OUT_FinalEnergyCons!$A$4:$A$10000)))*1,[1]OUT_FinalEnergyCons!H$4:H$10000)</f>
        <v>9.3044201780412094E-6</v>
      </c>
      <c r="K2284" s="1" cm="1">
        <f t="array" ref="K2284">SUMPRODUCT(([1]OUT_FinalEnergyCons!$B$4:$B$10000="var_ncap")*1,  (ISNUMBER(SEARCH("ITOT-SWHCOA*BR",[1]OUT_FinalEnergyCons!$A$4:$A$10000)))*1,[1]OUT_FinalEnergyCons!I$4:I$10000)</f>
        <v>6.1301986021740603E-5</v>
      </c>
      <c r="L2284" s="1" cm="1">
        <f t="array" ref="L2284">SUMPRODUCT(([1]OUT_FinalEnergyCons!$B$4:$B$10000="var_ncap")*1,  (ISNUMBER(SEARCH("ITOT-SWHCOA*BR",[1]OUT_FinalEnergyCons!$A$4:$A$10000)))*1,[1]OUT_FinalEnergyCons!J$4:J$10000)</f>
        <v>6.8737733488814399E-6</v>
      </c>
      <c r="M2284" s="1" cm="1">
        <f t="array" ref="M2284">SUMPRODUCT(([1]OUT_FinalEnergyCons!$B$4:$B$10000="var_ncap")*1,  (ISNUMBER(SEARCH("ITOT-SWHCOA*BR",[1]OUT_FinalEnergyCons!$A$4:$A$10000)))*1,[1]OUT_FinalEnergyCons!K$4:K$10000)</f>
        <v>9.6934535953216497E-6</v>
      </c>
      <c r="N2284" s="1" cm="1">
        <f t="array" ref="N2284">SUMPRODUCT(([1]OUT_FinalEnergyCons!$B$4:$B$10000="var_ncap")*1,  (ISNUMBER(SEARCH("ITOT-SWHCOA*BR",[1]OUT_FinalEnergyCons!$A$4:$A$10000)))*1,[1]OUT_FinalEnergyCons!L$4:L$10000)</f>
        <v>1.31137529691309E-5</v>
      </c>
      <c r="O2284" s="1" cm="1">
        <f t="array" ref="O2284">SUMPRODUCT(([1]OUT_FinalEnergyCons!$B$4:$B$10000="var_ncap")*1,  (ISNUMBER(SEARCH("ITOT-SWHCOA*BR",[1]OUT_FinalEnergyCons!$A$4:$A$10000)))*1,[1]OUT_FinalEnergyCons!M$4:M$10000)</f>
        <v>1.4348715008334099E-5</v>
      </c>
      <c r="P2284" s="1" cm="1">
        <f t="array" ref="P2284">SUMPRODUCT(([1]OUT_FinalEnergyCons!$B$4:$B$10000="var_ncap")*1,  (ISNUMBER(SEARCH("ITOT-SWHCOA*BR",[1]OUT_FinalEnergyCons!$A$4:$A$10000)))*1,[1]OUT_FinalEnergyCons!N$4:N$10000)</f>
        <v>1.03991452604106E-5</v>
      </c>
      <c r="Q2284" s="1" cm="1">
        <f t="array" ref="Q2284">SUMPRODUCT(([1]OUT_FinalEnergyCons!$B$4:$B$10000="var_ncap")*1,  (ISNUMBER(SEARCH("ITOT-SWHCOA*BR",[1]OUT_FinalEnergyCons!$A$4:$A$10000)))*1,[1]OUT_FinalEnergyCons!O$4:O$10000)</f>
        <v>4.9489200465056298E-6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5.2435552123994401E-2</v>
      </c>
      <c r="H2285" s="1">
        <f t="shared" si="2298"/>
        <v>1.75179877521435E-5</v>
      </c>
      <c r="I2285" s="1">
        <f t="shared" si="2298"/>
        <v>2.96997956361712E-2</v>
      </c>
      <c r="J2285" s="1">
        <f t="shared" si="2298"/>
        <v>0.28899406026575902</v>
      </c>
      <c r="K2285" s="1">
        <f t="shared" si="2298"/>
        <v>5.0635828013072398E-2</v>
      </c>
      <c r="L2285" s="1">
        <f t="shared" si="2298"/>
        <v>2.4077623113759099E-2</v>
      </c>
      <c r="M2285" s="1">
        <f t="shared" si="2298"/>
        <v>0.28527933078885398</v>
      </c>
      <c r="N2285" s="1">
        <f t="shared" si="2298"/>
        <v>5.2218836448892102E-2</v>
      </c>
      <c r="O2285" s="1">
        <f t="shared" si="2298"/>
        <v>6.7038171778583802E-2</v>
      </c>
      <c r="P2285" s="1">
        <f>P2286</f>
        <v>0.21322648655222701</v>
      </c>
      <c r="Q2285" s="1">
        <f>Q2286</f>
        <v>8.4432004572724803E-2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5.2435552123994401E-2</v>
      </c>
      <c r="H2286" s="1" cm="1">
        <f t="array" ref="H2286">SUMPRODUCT(([1]OUT_FinalEnergyCons!$B$4:$B$10000="var_ncap")*1,  (ISNUMBER(SEARCH("ITOT-SWHWOD*BR",[1]OUT_FinalEnergyCons!$A$4:$A$10000)))*1,[1]OUT_FinalEnergyCons!F$4:F$10000)</f>
        <v>1.75179877521435E-5</v>
      </c>
      <c r="I2286" s="1" cm="1">
        <f t="array" ref="I2286">SUMPRODUCT(([1]OUT_FinalEnergyCons!$B$4:$B$10000="var_ncap")*1,  (ISNUMBER(SEARCH("ITOT-SWHWOD*BR",[1]OUT_FinalEnergyCons!$A$4:$A$10000)))*1,[1]OUT_FinalEnergyCons!G$4:G$10000)</f>
        <v>2.96997956361712E-2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0.28899406026575902</v>
      </c>
      <c r="K2286" s="1" cm="1">
        <f t="array" ref="K2286">SUMPRODUCT(([1]OUT_FinalEnergyCons!$B$4:$B$10000="var_ncap")*1,  (ISNUMBER(SEARCH("ITOT-SWHWOD*BR",[1]OUT_FinalEnergyCons!$A$4:$A$10000)))*1,[1]OUT_FinalEnergyCons!I$4:I$10000)</f>
        <v>5.0635828013072398E-2</v>
      </c>
      <c r="L2286" s="1" cm="1">
        <f t="array" ref="L2286">SUMPRODUCT(([1]OUT_FinalEnergyCons!$B$4:$B$10000="var_ncap")*1,  (ISNUMBER(SEARCH("ITOT-SWHWOD*BR",[1]OUT_FinalEnergyCons!$A$4:$A$10000)))*1,[1]OUT_FinalEnergyCons!J$4:J$10000)</f>
        <v>2.4077623113759099E-2</v>
      </c>
      <c r="M2286" s="1" cm="1">
        <f t="array" ref="M2286">SUMPRODUCT(([1]OUT_FinalEnergyCons!$B$4:$B$10000="var_ncap")*1,  (ISNUMBER(SEARCH("ITOT-SWHWOD*BR",[1]OUT_FinalEnergyCons!$A$4:$A$10000)))*1,[1]OUT_FinalEnergyCons!K$4:K$10000)</f>
        <v>0.28527933078885398</v>
      </c>
      <c r="N2286" s="1" cm="1">
        <f t="array" ref="N2286">SUMPRODUCT(([1]OUT_FinalEnergyCons!$B$4:$B$10000="var_ncap")*1,  (ISNUMBER(SEARCH("ITOT-SWHWOD*BR",[1]OUT_FinalEnergyCons!$A$4:$A$10000)))*1,[1]OUT_FinalEnergyCons!L$4:L$10000)</f>
        <v>5.2218836448892102E-2</v>
      </c>
      <c r="O2286" s="1" cm="1">
        <f t="array" ref="O2286">SUMPRODUCT(([1]OUT_FinalEnergyCons!$B$4:$B$10000="var_ncap")*1,  (ISNUMBER(SEARCH("ITOT-SWHWOD*BR",[1]OUT_FinalEnergyCons!$A$4:$A$10000)))*1,[1]OUT_FinalEnergyCons!M$4:M$10000)</f>
        <v>6.7038171778583802E-2</v>
      </c>
      <c r="P2286" s="1" cm="1">
        <f t="array" ref="P2286">SUMPRODUCT(([1]OUT_FinalEnergyCons!$B$4:$B$10000="var_ncap")*1,  (ISNUMBER(SEARCH("ITOT-SWHWOD*BR",[1]OUT_FinalEnergyCons!$A$4:$A$10000)))*1,[1]OUT_FinalEnergyCons!N$4:N$10000)</f>
        <v>0.21322648655222701</v>
      </c>
      <c r="Q2286" s="1" cm="1">
        <f t="array" ref="Q2286">SUMPRODUCT(([1]OUT_FinalEnergyCons!$B$4:$B$10000="var_ncap")*1,  (ISNUMBER(SEARCH("ITOT-SWHWOD*BR",[1]OUT_FinalEnergyCons!$A$4:$A$10000)))*1,[1]OUT_FinalEnergyCons!O$4:O$10000)</f>
        <v>8.4432004572724803E-2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8.0785163735390599E-3</v>
      </c>
      <c r="H2287" s="1">
        <f t="shared" si="2299"/>
        <v>1.9906449520179101E-5</v>
      </c>
      <c r="I2287" s="1">
        <f t="shared" si="2299"/>
        <v>3.6535686693984202E-3</v>
      </c>
      <c r="J2287" s="1">
        <f t="shared" si="2299"/>
        <v>2.6531501638111601E-2</v>
      </c>
      <c r="K2287" s="1">
        <f t="shared" si="2299"/>
        <v>8.46281985211173E-3</v>
      </c>
      <c r="L2287" s="1">
        <f t="shared" si="2299"/>
        <v>9.1702844772072606E-3</v>
      </c>
      <c r="M2287" s="1">
        <f t="shared" si="2299"/>
        <v>2.28551356084459E-2</v>
      </c>
      <c r="N2287" s="1">
        <f t="shared" si="2299"/>
        <v>1.0734104417272201E-2</v>
      </c>
      <c r="O2287" s="1">
        <f t="shared" si="2299"/>
        <v>6.8553303869458597E-3</v>
      </c>
      <c r="P2287" s="1">
        <f>P2288</f>
        <v>2.4610520718742701E-2</v>
      </c>
      <c r="Q2287" s="1">
        <f>Q2288</f>
        <v>1.6879083158724999E-3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8.0785163735390599E-3</v>
      </c>
      <c r="H2288" s="1" cm="1">
        <f t="array" ref="H2288">SUMPRODUCT(([1]OUT_FinalEnergyCons!$B$4:$B$10000="var_ncap")*1,  (ISNUMBER(SEARCH("ITOT-SWHPLT*BR",[1]OUT_FinalEnergyCons!$A$4:$A$10000)))*1,[1]OUT_FinalEnergyCons!F$4:F$10000)</f>
        <v>1.9906449520179101E-5</v>
      </c>
      <c r="I2288" s="1" cm="1">
        <f t="array" ref="I2288">SUMPRODUCT(([1]OUT_FinalEnergyCons!$B$4:$B$10000="var_ncap")*1,  (ISNUMBER(SEARCH("ITOT-SWHPLT*BR",[1]OUT_FinalEnergyCons!$A$4:$A$10000)))*1,[1]OUT_FinalEnergyCons!G$4:G$10000)</f>
        <v>3.6535686693984202E-3</v>
      </c>
      <c r="J2288" s="1" cm="1">
        <f t="array" ref="J2288">SUMPRODUCT(([1]OUT_FinalEnergyCons!$B$4:$B$10000="var_ncap")*1,  (ISNUMBER(SEARCH("ITOT-SWHPLT*BR",[1]OUT_FinalEnergyCons!$A$4:$A$10000)))*1,[1]OUT_FinalEnergyCons!H$4:H$10000)</f>
        <v>2.6531501638111601E-2</v>
      </c>
      <c r="K2288" s="1" cm="1">
        <f t="array" ref="K2288">SUMPRODUCT(([1]OUT_FinalEnergyCons!$B$4:$B$10000="var_ncap")*1,  (ISNUMBER(SEARCH("ITOT-SWHPLT*BR",[1]OUT_FinalEnergyCons!$A$4:$A$10000)))*1,[1]OUT_FinalEnergyCons!I$4:I$10000)</f>
        <v>8.46281985211173E-3</v>
      </c>
      <c r="L2288" s="1" cm="1">
        <f t="array" ref="L2288">SUMPRODUCT(([1]OUT_FinalEnergyCons!$B$4:$B$10000="var_ncap")*1,  (ISNUMBER(SEARCH("ITOT-SWHPLT*BR",[1]OUT_FinalEnergyCons!$A$4:$A$10000)))*1,[1]OUT_FinalEnergyCons!J$4:J$10000)</f>
        <v>9.1702844772072606E-3</v>
      </c>
      <c r="M2288" s="1" cm="1">
        <f t="array" ref="M2288">SUMPRODUCT(([1]OUT_FinalEnergyCons!$B$4:$B$10000="var_ncap")*1,  (ISNUMBER(SEARCH("ITOT-SWHPLT*BR",[1]OUT_FinalEnergyCons!$A$4:$A$10000)))*1,[1]OUT_FinalEnergyCons!K$4:K$10000)</f>
        <v>2.28551356084459E-2</v>
      </c>
      <c r="N2288" s="1" cm="1">
        <f t="array" ref="N2288">SUMPRODUCT(([1]OUT_FinalEnergyCons!$B$4:$B$10000="var_ncap")*1,  (ISNUMBER(SEARCH("ITOT-SWHPLT*BR",[1]OUT_FinalEnergyCons!$A$4:$A$10000)))*1,[1]OUT_FinalEnergyCons!L$4:L$10000)</f>
        <v>1.0734104417272201E-2</v>
      </c>
      <c r="O2288" s="1" cm="1">
        <f t="array" ref="O2288">SUMPRODUCT(([1]OUT_FinalEnergyCons!$B$4:$B$10000="var_ncap")*1,  (ISNUMBER(SEARCH("ITOT-SWHPLT*BR",[1]OUT_FinalEnergyCons!$A$4:$A$10000)))*1,[1]OUT_FinalEnergyCons!M$4:M$10000)</f>
        <v>6.8553303869458597E-3</v>
      </c>
      <c r="P2288" s="1" cm="1">
        <f t="array" ref="P2288">SUMPRODUCT(([1]OUT_FinalEnergyCons!$B$4:$B$10000="var_ncap")*1,  (ISNUMBER(SEARCH("ITOT-SWHPLT*BR",[1]OUT_FinalEnergyCons!$A$4:$A$10000)))*1,[1]OUT_FinalEnergyCons!N$4:N$10000)</f>
        <v>2.4610520718742701E-2</v>
      </c>
      <c r="Q2288" s="1" cm="1">
        <f t="array" ref="Q2288">SUMPRODUCT(([1]OUT_FinalEnergyCons!$B$4:$B$10000="var_ncap")*1,  (ISNUMBER(SEARCH("ITOT-SWHPLT*BR",[1]OUT_FinalEnergyCons!$A$4:$A$10000)))*1,[1]OUT_FinalEnergyCons!O$4:O$10000)</f>
        <v>1.6879083158724999E-3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4.0290012761246602E-6</v>
      </c>
      <c r="H2289" s="1">
        <f t="shared" si="2300"/>
        <v>3.0425764949901099E-6</v>
      </c>
      <c r="I2289" s="1">
        <f t="shared" si="2300"/>
        <v>8.5651056714470905E-6</v>
      </c>
      <c r="J2289" s="1">
        <f t="shared" si="2300"/>
        <v>0.12871977267872001</v>
      </c>
      <c r="K2289" s="1">
        <f t="shared" si="2300"/>
        <v>3.8165690908938898E-2</v>
      </c>
      <c r="L2289" s="1">
        <f t="shared" si="2300"/>
        <v>6.6459993960674402E-6</v>
      </c>
      <c r="M2289" s="1">
        <f t="shared" si="2300"/>
        <v>1.2660318615447299E-5</v>
      </c>
      <c r="N2289" s="1">
        <f t="shared" si="2300"/>
        <v>3.7554499911456198E-5</v>
      </c>
      <c r="O2289" s="1">
        <f t="shared" si="2300"/>
        <v>1.55900475912706E-5</v>
      </c>
      <c r="P2289" s="1">
        <f>P2290</f>
        <v>1.42678639700004E-5</v>
      </c>
      <c r="Q2289" s="1">
        <f>Q2290</f>
        <v>4.7466629112228997E-6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4.0290012761246602E-6</v>
      </c>
      <c r="H2290" s="1" cm="1">
        <f t="array" ref="H2290">SUMPRODUCT(([1]OUT_FinalEnergyCons!$B$4:$B$10000="var_ncap")*1,  (ISNUMBER(SEARCH("ITOT-SWHWST*BR",[1]OUT_FinalEnergyCons!$A$4:$A$10000)))*1,[1]OUT_FinalEnergyCons!F$4:F$10000)</f>
        <v>3.0425764949901099E-6</v>
      </c>
      <c r="I2290" s="1" cm="1">
        <f t="array" ref="I2290">SUMPRODUCT(([1]OUT_FinalEnergyCons!$B$4:$B$10000="var_ncap")*1,  (ISNUMBER(SEARCH("ITOT-SWHWST*BR",[1]OUT_FinalEnergyCons!$A$4:$A$10000)))*1,[1]OUT_FinalEnergyCons!G$4:G$10000)</f>
        <v>8.5651056714470905E-6</v>
      </c>
      <c r="J2290" s="1" cm="1">
        <f t="array" ref="J2290">SUMPRODUCT(([1]OUT_FinalEnergyCons!$B$4:$B$10000="var_ncap")*1,  (ISNUMBER(SEARCH("ITOT-SWHWST*BR",[1]OUT_FinalEnergyCons!$A$4:$A$10000)))*1,[1]OUT_FinalEnergyCons!H$4:H$10000)</f>
        <v>0.12871977267872001</v>
      </c>
      <c r="K2290" s="1" cm="1">
        <f t="array" ref="K2290">SUMPRODUCT(([1]OUT_FinalEnergyCons!$B$4:$B$10000="var_ncap")*1,  (ISNUMBER(SEARCH("ITOT-SWHWST*BR",[1]OUT_FinalEnergyCons!$A$4:$A$10000)))*1,[1]OUT_FinalEnergyCons!I$4:I$10000)</f>
        <v>3.8165690908938898E-2</v>
      </c>
      <c r="L2290" s="1" cm="1">
        <f t="array" ref="L2290">SUMPRODUCT(([1]OUT_FinalEnergyCons!$B$4:$B$10000="var_ncap")*1,  (ISNUMBER(SEARCH("ITOT-SWHWST*BR",[1]OUT_FinalEnergyCons!$A$4:$A$10000)))*1,[1]OUT_FinalEnergyCons!J$4:J$10000)</f>
        <v>6.6459993960674402E-6</v>
      </c>
      <c r="M2290" s="1" cm="1">
        <f t="array" ref="M2290">SUMPRODUCT(([1]OUT_FinalEnergyCons!$B$4:$B$10000="var_ncap")*1,  (ISNUMBER(SEARCH("ITOT-SWHWST*BR",[1]OUT_FinalEnergyCons!$A$4:$A$10000)))*1,[1]OUT_FinalEnergyCons!K$4:K$10000)</f>
        <v>1.2660318615447299E-5</v>
      </c>
      <c r="N2290" s="1" cm="1">
        <f t="array" ref="N2290">SUMPRODUCT(([1]OUT_FinalEnergyCons!$B$4:$B$10000="var_ncap")*1,  (ISNUMBER(SEARCH("ITOT-SWHWST*BR",[1]OUT_FinalEnergyCons!$A$4:$A$10000)))*1,[1]OUT_FinalEnergyCons!L$4:L$10000)</f>
        <v>3.7554499911456198E-5</v>
      </c>
      <c r="O2290" s="1" cm="1">
        <f t="array" ref="O2290">SUMPRODUCT(([1]OUT_FinalEnergyCons!$B$4:$B$10000="var_ncap")*1,  (ISNUMBER(SEARCH("ITOT-SWHWST*BR",[1]OUT_FinalEnergyCons!$A$4:$A$10000)))*1,[1]OUT_FinalEnergyCons!M$4:M$10000)</f>
        <v>1.55900475912706E-5</v>
      </c>
      <c r="P2290" s="1" cm="1">
        <f t="array" ref="P2290">SUMPRODUCT(([1]OUT_FinalEnergyCons!$B$4:$B$10000="var_ncap")*1,  (ISNUMBER(SEARCH("ITOT-SWHWST*BR",[1]OUT_FinalEnergyCons!$A$4:$A$10000)))*1,[1]OUT_FinalEnergyCons!N$4:N$10000)</f>
        <v>1.42678639700004E-5</v>
      </c>
      <c r="Q2290" s="1" cm="1">
        <f t="array" ref="Q2290">SUMPRODUCT(([1]OUT_FinalEnergyCons!$B$4:$B$10000="var_ncap")*1,  (ISNUMBER(SEARCH("ITOT-SWHWST*BR",[1]OUT_FinalEnergyCons!$A$4:$A$10000)))*1,[1]OUT_FinalEnergyCons!O$4:O$10000)</f>
        <v>4.7466629112228997E-6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2.6248501657392198E-3</v>
      </c>
      <c r="H2291" s="1">
        <f t="shared" si="2301"/>
        <v>5.0544737496472598E-8</v>
      </c>
      <c r="I2291" s="1">
        <f t="shared" si="2301"/>
        <v>1.80401531251697E-7</v>
      </c>
      <c r="J2291" s="1">
        <f t="shared" si="2301"/>
        <v>8.5533336932639998E-3</v>
      </c>
      <c r="K2291" s="1">
        <f t="shared" si="2301"/>
        <v>3.8912947014744198E-3</v>
      </c>
      <c r="L2291" s="1">
        <f t="shared" si="2301"/>
        <v>2.8220969410499401E-7</v>
      </c>
      <c r="M2291" s="1">
        <f t="shared" si="2301"/>
        <v>8.5522878546502503E-3</v>
      </c>
      <c r="N2291" s="1">
        <f t="shared" si="2301"/>
        <v>3.2928872184618502E-3</v>
      </c>
      <c r="O2291" s="1">
        <f t="shared" si="2301"/>
        <v>5.9857844710037799E-4</v>
      </c>
      <c r="P2291" s="1">
        <f>P2292</f>
        <v>8.0803967919105806E-3</v>
      </c>
      <c r="Q2291" s="1">
        <f>Q2292</f>
        <v>3.7710692194561101E-3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2.6248501657392198E-3</v>
      </c>
      <c r="H2292" s="1" cm="1">
        <f t="array" ref="H2292">SUMPRODUCT(([1]OUT_FinalEnergyCons!$B$4:$B$10000="var_ncap")*1, (ISNUMBER(SEARCH("ITOT-SWHSOLBR",[1]OUT_FinalEnergyCons!$A$4:$A$10000)))*1,[1]OUT_FinalEnergyCons!F$4:F$10000)</f>
        <v>5.0544737496472598E-8</v>
      </c>
      <c r="I2292" s="1" cm="1">
        <f t="array" ref="I2292">SUMPRODUCT(([1]OUT_FinalEnergyCons!$B$4:$B$10000="var_ncap")*1, (ISNUMBER(SEARCH("ITOT-SWHSOLBR",[1]OUT_FinalEnergyCons!$A$4:$A$10000)))*1,[1]OUT_FinalEnergyCons!G$4:G$10000)</f>
        <v>1.80401531251697E-7</v>
      </c>
      <c r="J2292" s="1" cm="1">
        <f t="array" ref="J2292">SUMPRODUCT(([1]OUT_FinalEnergyCons!$B$4:$B$10000="var_ncap")*1, (ISNUMBER(SEARCH("ITOT-SWHSOLBR",[1]OUT_FinalEnergyCons!$A$4:$A$10000)))*1,[1]OUT_FinalEnergyCons!H$4:H$10000)</f>
        <v>8.5533336932639998E-3</v>
      </c>
      <c r="K2292" s="1" cm="1">
        <f t="array" ref="K2292">SUMPRODUCT(([1]OUT_FinalEnergyCons!$B$4:$B$10000="var_ncap")*1, (ISNUMBER(SEARCH("ITOT-SWHSOLBR",[1]OUT_FinalEnergyCons!$A$4:$A$10000)))*1,[1]OUT_FinalEnergyCons!I$4:I$10000)</f>
        <v>3.8912947014744198E-3</v>
      </c>
      <c r="L2292" s="1" cm="1">
        <f t="array" ref="L2292">SUMPRODUCT(([1]OUT_FinalEnergyCons!$B$4:$B$10000="var_ncap")*1, (ISNUMBER(SEARCH("ITOT-SWHSOLBR",[1]OUT_FinalEnergyCons!$A$4:$A$10000)))*1,[1]OUT_FinalEnergyCons!J$4:J$10000)</f>
        <v>2.8220969410499401E-7</v>
      </c>
      <c r="M2292" s="1" cm="1">
        <f t="array" ref="M2292">SUMPRODUCT(([1]OUT_FinalEnergyCons!$B$4:$B$10000="var_ncap")*1, (ISNUMBER(SEARCH("ITOT-SWHSOLBR",[1]OUT_FinalEnergyCons!$A$4:$A$10000)))*1,[1]OUT_FinalEnergyCons!K$4:K$10000)</f>
        <v>8.5522878546502503E-3</v>
      </c>
      <c r="N2292" s="1" cm="1">
        <f t="array" ref="N2292">SUMPRODUCT(([1]OUT_FinalEnergyCons!$B$4:$B$10000="var_ncap")*1, (ISNUMBER(SEARCH("ITOT-SWHSOLBR",[1]OUT_FinalEnergyCons!$A$4:$A$10000)))*1,[1]OUT_FinalEnergyCons!L$4:L$10000)</f>
        <v>3.2928872184618502E-3</v>
      </c>
      <c r="O2292" s="1" cm="1">
        <f t="array" ref="O2292">SUMPRODUCT(([1]OUT_FinalEnergyCons!$B$4:$B$10000="var_ncap")*1, (ISNUMBER(SEARCH("ITOT-SWHSOLBR",[1]OUT_FinalEnergyCons!$A$4:$A$10000)))*1,[1]OUT_FinalEnergyCons!M$4:M$10000)</f>
        <v>5.9857844710037799E-4</v>
      </c>
      <c r="P2292" s="1" cm="1">
        <f t="array" ref="P2292">SUMPRODUCT(([1]OUT_FinalEnergyCons!$B$4:$B$10000="var_ncap")*1, (ISNUMBER(SEARCH("ITOT-SWHSOLBR",[1]OUT_FinalEnergyCons!$A$4:$A$10000)))*1,[1]OUT_FinalEnergyCons!N$4:N$10000)</f>
        <v>8.0803967919105806E-3</v>
      </c>
      <c r="Q2292" s="1" cm="1">
        <f t="array" ref="Q2292">SUMPRODUCT(([1]OUT_FinalEnergyCons!$B$4:$B$10000="var_ncap")*1, (ISNUMBER(SEARCH("ITOT-SWHSOLBR",[1]OUT_FinalEnergyCons!$A$4:$A$10000)))*1,[1]OUT_FinalEnergyCons!O$4:O$10000)</f>
        <v>3.7710692194561101E-3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1.6519879032295499E-3</v>
      </c>
      <c r="J2293" s="1">
        <f t="shared" si="2302"/>
        <v>0.84821362093776098</v>
      </c>
      <c r="K2293" s="1">
        <f t="shared" si="2302"/>
        <v>1.1195063683523101E-5</v>
      </c>
      <c r="L2293" s="1">
        <f t="shared" si="2302"/>
        <v>2.4962285636113299E-5</v>
      </c>
      <c r="M2293" s="1">
        <f t="shared" si="2302"/>
        <v>1.0809506156408599</v>
      </c>
      <c r="N2293" s="1">
        <f t="shared" si="2302"/>
        <v>9.8623900431537903E-2</v>
      </c>
      <c r="O2293" s="1">
        <f t="shared" si="2302"/>
        <v>2.6684049816959401E-2</v>
      </c>
      <c r="P2293" s="1">
        <f>P2294</f>
        <v>0.91870153054363601</v>
      </c>
      <c r="Q2293" s="1">
        <f>Q2294</f>
        <v>0.26005465830311802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1.6519879032295499E-3</v>
      </c>
      <c r="J2294" s="1" cm="1">
        <f t="array" ref="J2294">SUMPRODUCT(([1]OUT_FinalEnergyCons!$B$4:$B$10000="var_ncap")*1, (ISNUMBER(SEARCH("ITOT-SWHH2BR",[1]OUT_FinalEnergyCons!$A$4:$A$10000)))*1,[1]OUT_FinalEnergyCons!H$4:H$10000)</f>
        <v>0.84821362093776098</v>
      </c>
      <c r="K2294" s="1" cm="1">
        <f t="array" ref="K2294">SUMPRODUCT(([1]OUT_FinalEnergyCons!$B$4:$B$10000="var_ncap")*1, (ISNUMBER(SEARCH("ITOT-SWHH2BR",[1]OUT_FinalEnergyCons!$A$4:$A$10000)))*1,[1]OUT_FinalEnergyCons!I$4:I$10000)</f>
        <v>1.1195063683523101E-5</v>
      </c>
      <c r="L2294" s="1" cm="1">
        <f t="array" ref="L2294">SUMPRODUCT(([1]OUT_FinalEnergyCons!$B$4:$B$10000="var_ncap")*1, (ISNUMBER(SEARCH("ITOT-SWHH2BR",[1]OUT_FinalEnergyCons!$A$4:$A$10000)))*1,[1]OUT_FinalEnergyCons!J$4:J$10000)</f>
        <v>2.4962285636113299E-5</v>
      </c>
      <c r="M2294" s="1" cm="1">
        <f t="array" ref="M2294">SUMPRODUCT(([1]OUT_FinalEnergyCons!$B$4:$B$10000="var_ncap")*1, (ISNUMBER(SEARCH("ITOT-SWHH2BR",[1]OUT_FinalEnergyCons!$A$4:$A$10000)))*1,[1]OUT_FinalEnergyCons!K$4:K$10000)</f>
        <v>1.0809506156408599</v>
      </c>
      <c r="N2294" s="1" cm="1">
        <f t="array" ref="N2294">SUMPRODUCT(([1]OUT_FinalEnergyCons!$B$4:$B$10000="var_ncap")*1, (ISNUMBER(SEARCH("ITOT-SWHH2BR",[1]OUT_FinalEnergyCons!$A$4:$A$10000)))*1,[1]OUT_FinalEnergyCons!L$4:L$10000)</f>
        <v>9.8623900431537903E-2</v>
      </c>
      <c r="O2294" s="1" cm="1">
        <f t="array" ref="O2294">SUMPRODUCT(([1]OUT_FinalEnergyCons!$B$4:$B$10000="var_ncap")*1, (ISNUMBER(SEARCH("ITOT-SWHH2BR",[1]OUT_FinalEnergyCons!$A$4:$A$10000)))*1,[1]OUT_FinalEnergyCons!M$4:M$10000)</f>
        <v>2.6684049816959401E-2</v>
      </c>
      <c r="P2294" s="1" cm="1">
        <f t="array" ref="P2294">SUMPRODUCT(([1]OUT_FinalEnergyCons!$B$4:$B$10000="var_ncap")*1, (ISNUMBER(SEARCH("ITOT-SWHH2BR",[1]OUT_FinalEnergyCons!$A$4:$A$10000)))*1,[1]OUT_FinalEnergyCons!N$4:N$10000)</f>
        <v>0.91870153054363601</v>
      </c>
      <c r="Q2294" s="1" cm="1">
        <f t="array" ref="Q2294">SUMPRODUCT(([1]OUT_FinalEnergyCons!$B$4:$B$10000="var_ncap")*1, (ISNUMBER(SEARCH("ITOT-SWHH2BR",[1]OUT_FinalEnergyCons!$A$4:$A$10000)))*1,[1]OUT_FinalEnergyCons!O$4:O$10000)</f>
        <v>0.26005465830311802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2.4949949472137802E-5</v>
      </c>
      <c r="G2295" s="17">
        <f t="shared" si="2303"/>
        <v>9.5713745378987747E-2</v>
      </c>
      <c r="H2295" s="17">
        <f t="shared" si="2303"/>
        <v>0.12869421572034856</v>
      </c>
      <c r="I2295" s="17">
        <f t="shared" si="2303"/>
        <v>9.0728854404566834E-4</v>
      </c>
      <c r="J2295" s="17">
        <f t="shared" si="2303"/>
        <v>2.8508498331589727</v>
      </c>
      <c r="K2295" s="17">
        <f t="shared" si="2303"/>
        <v>1.7679250537803906</v>
      </c>
      <c r="L2295" s="17">
        <f t="shared" ref="L2295:O2295" si="2304">SUM(L2296,L2299,L2301,L2305,L2307,L2309,L2311)</f>
        <v>0.201232757173546</v>
      </c>
      <c r="M2295" s="17">
        <f t="shared" si="2304"/>
        <v>1.8088337697954753</v>
      </c>
      <c r="N2295" s="17">
        <f t="shared" si="2304"/>
        <v>1.4550600245767022</v>
      </c>
      <c r="O2295" s="17">
        <f t="shared" si="2304"/>
        <v>0.62505806464057567</v>
      </c>
      <c r="P2295" s="17">
        <f>SUM(P2296,P2299,P2301,P2305,P2307,P2309,P2311)</f>
        <v>1.9281108827735403</v>
      </c>
      <c r="Q2295" s="17">
        <f>SUM(Q2296,Q2299,Q2301,Q2305,Q2307,Q2309,Q2311)</f>
        <v>1.3056917645960409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1.3319277331667738E-6</v>
      </c>
      <c r="G2296" s="1">
        <f t="shared" si="2307"/>
        <v>9.614480128572739E-7</v>
      </c>
      <c r="H2296" s="1">
        <f t="shared" si="2307"/>
        <v>0.12858320242250462</v>
      </c>
      <c r="I2296" s="1">
        <f t="shared" si="2307"/>
        <v>2.8702064628075617E-5</v>
      </c>
      <c r="J2296" s="1">
        <f t="shared" si="2307"/>
        <v>0.33738810903810407</v>
      </c>
      <c r="K2296" s="1">
        <f t="shared" si="2307"/>
        <v>0.1954467551590014</v>
      </c>
      <c r="L2296" s="1">
        <f t="shared" ref="L2296:O2296" si="2308">SUM(L2297:L2298)</f>
        <v>6.3373065296427937E-5</v>
      </c>
      <c r="M2296" s="1">
        <f t="shared" si="2308"/>
        <v>0.81162159055869199</v>
      </c>
      <c r="N2296" s="1">
        <f t="shared" si="2308"/>
        <v>0.13366224525079151</v>
      </c>
      <c r="O2296" s="1">
        <f t="shared" si="2308"/>
        <v>1.1459904140976784E-2</v>
      </c>
      <c r="P2296" s="1">
        <f>SUM(P2297:P2298)</f>
        <v>0.63539654775302989</v>
      </c>
      <c r="Q2296" s="1">
        <f>SUM(Q2297:Q2298)</f>
        <v>0.27319676802389081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1.2589754491647201E-6</v>
      </c>
      <c r="G2297" s="1" cm="1">
        <f t="array" ref="G2297">SUMPRODUCT(([1]OUT_FinalEnergyCons!$B$4:$B$10000="var_ncap")*1, (ISNUMBER(SEARCH("SCOM-SHELCBR",[1]OUT_FinalEnergyCons!$A$4:$A$10000)))*1,[1]OUT_FinalEnergyCons!E$4:E$10000)</f>
        <v>8.2456957819749101E-7</v>
      </c>
      <c r="H2297" s="1" cm="1">
        <f t="array" ref="H2297">SUMPRODUCT(([1]OUT_FinalEnergyCons!$B$4:$B$10000="var_ncap")*1, (ISNUMBER(SEARCH("SCOM-SHELCBR",[1]OUT_FinalEnergyCons!$A$4:$A$10000)))*1,[1]OUT_FinalEnergyCons!F$4:F$10000)</f>
        <v>0.128582988646884</v>
      </c>
      <c r="I2297" s="1" cm="1">
        <f t="array" ref="I2297">SUMPRODUCT(([1]OUT_FinalEnergyCons!$B$4:$B$10000="var_ncap")*1, (ISNUMBER(SEARCH("SCOM-SHELCBR",[1]OUT_FinalEnergyCons!$A$4:$A$10000)))*1,[1]OUT_FinalEnergyCons!G$4:G$10000)</f>
        <v>2.80424697212314E-5</v>
      </c>
      <c r="J2297" s="1" cm="1">
        <f t="array" ref="J2297">SUMPRODUCT(([1]OUT_FinalEnergyCons!$B$4:$B$10000="var_ncap")*1, (ISNUMBER(SEARCH("SCOM-SHELCBR",[1]OUT_FinalEnergyCons!$A$4:$A$10000)))*1,[1]OUT_FinalEnergyCons!H$4:H$10000)</f>
        <v>4.1685799317306101E-2</v>
      </c>
      <c r="K2297" s="1" cm="1">
        <f t="array" ref="K2297">SUMPRODUCT(([1]OUT_FinalEnergyCons!$B$4:$B$10000="var_ncap")*1, (ISNUMBER(SEARCH("SCOM-SHELCBR",[1]OUT_FinalEnergyCons!$A$4:$A$10000)))*1,[1]OUT_FinalEnergyCons!I$4:I$10000)</f>
        <v>8.3778677085411396E-2</v>
      </c>
      <c r="L2297" s="1" cm="1">
        <f t="array" ref="L2297">SUMPRODUCT(([1]OUT_FinalEnergyCons!$B$4:$B$10000="var_ncap")*1, (ISNUMBER(SEARCH("SCOM-SHELCBR",[1]OUT_FinalEnergyCons!$A$4:$A$10000)))*1,[1]OUT_FinalEnergyCons!J$4:J$10000)</f>
        <v>9.5877274135948398E-6</v>
      </c>
      <c r="M2297" s="1" cm="1">
        <f t="array" ref="M2297">SUMPRODUCT(([1]OUT_FinalEnergyCons!$B$4:$B$10000="var_ncap")*1, (ISNUMBER(SEARCH("SCOM-SHELCBR",[1]OUT_FinalEnergyCons!$A$4:$A$10000)))*1,[1]OUT_FinalEnergyCons!K$4:K$10000)</f>
        <v>0.108461227448914</v>
      </c>
      <c r="N2297" s="1" cm="1">
        <f t="array" ref="N2297">SUMPRODUCT(([1]OUT_FinalEnergyCons!$B$4:$B$10000="var_ncap")*1, (ISNUMBER(SEARCH("SCOM-SHELCBR",[1]OUT_FinalEnergyCons!$A$4:$A$10000)))*1,[1]OUT_FinalEnergyCons!L$4:L$10000)</f>
        <v>4.2148387334042997E-2</v>
      </c>
      <c r="O2297" s="1" cm="1">
        <f t="array" ref="O2297">SUMPRODUCT(([1]OUT_FinalEnergyCons!$B$4:$B$10000="var_ncap")*1, (ISNUMBER(SEARCH("SCOM-SHELCBR",[1]OUT_FinalEnergyCons!$A$4:$A$10000)))*1,[1]OUT_FinalEnergyCons!M$4:M$10000)</f>
        <v>3.1083770385984003E-5</v>
      </c>
      <c r="P2297" s="1" cm="1">
        <f t="array" ref="P2297">SUMPRODUCT(([1]OUT_FinalEnergyCons!$B$4:$B$10000="var_ncap")*1, (ISNUMBER(SEARCH("SCOM-SHELCBR",[1]OUT_FinalEnergyCons!$A$4:$A$10000)))*1,[1]OUT_FinalEnergyCons!N$4:N$10000)</f>
        <v>2.7724972922669899E-2</v>
      </c>
      <c r="Q2297" s="1" cm="1">
        <f t="array" ref="Q2297">SUMPRODUCT(([1]OUT_FinalEnergyCons!$B$4:$B$10000="var_ncap")*1, (ISNUMBER(SEARCH("SCOM-SHELCBR",[1]OUT_FinalEnergyCons!$A$4:$A$10000)))*1,[1]OUT_FinalEnergyCons!O$4:O$10000)</f>
        <v>4.2439815718544799E-2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7.2952284002053699E-8</v>
      </c>
      <c r="G2298" s="1" cm="1">
        <f t="array" ref="G2298">SUMPRODUCT(([1]OUT_FinalEnergyCons!$B$4:$B$10000="var_ncap")*1, (ISNUMBER(SEARCH("SCOM-SHELCHP",[1]OUT_FinalEnergyCons!$A$4:$A$10000)))*1,[1]OUT_FinalEnergyCons!E$4:E$10000)</f>
        <v>1.36878434659783E-7</v>
      </c>
      <c r="H2298" s="1" cm="1">
        <f t="array" ref="H2298">SUMPRODUCT(([1]OUT_FinalEnergyCons!$B$4:$B$10000="var_ncap")*1, (ISNUMBER(SEARCH("SCOM-SHELCHP",[1]OUT_FinalEnergyCons!$A$4:$A$10000)))*1,[1]OUT_FinalEnergyCons!F$4:F$10000)</f>
        <v>2.13775620608619E-7</v>
      </c>
      <c r="I2298" s="1" cm="1">
        <f t="array" ref="I2298">SUMPRODUCT(([1]OUT_FinalEnergyCons!$B$4:$B$10000="var_ncap")*1, (ISNUMBER(SEARCH("SCOM-SHELCHP",[1]OUT_FinalEnergyCons!$A$4:$A$10000)))*1,[1]OUT_FinalEnergyCons!G$4:G$10000)</f>
        <v>6.5959490684421704E-7</v>
      </c>
      <c r="J2298" s="1" cm="1">
        <f t="array" ref="J2298">SUMPRODUCT(([1]OUT_FinalEnergyCons!$B$4:$B$10000="var_ncap")*1, (ISNUMBER(SEARCH("SCOM-SHELCHP",[1]OUT_FinalEnergyCons!$A$4:$A$10000)))*1,[1]OUT_FinalEnergyCons!H$4:H$10000)</f>
        <v>0.29570230972079797</v>
      </c>
      <c r="K2298" s="1" cm="1">
        <f t="array" ref="K2298">SUMPRODUCT(([1]OUT_FinalEnergyCons!$B$4:$B$10000="var_ncap")*1, (ISNUMBER(SEARCH("SCOM-SHELCHP",[1]OUT_FinalEnergyCons!$A$4:$A$10000)))*1,[1]OUT_FinalEnergyCons!I$4:I$10000)</f>
        <v>0.11166807807359</v>
      </c>
      <c r="L2298" s="1" cm="1">
        <f t="array" ref="L2298">SUMPRODUCT(([1]OUT_FinalEnergyCons!$B$4:$B$10000="var_ncap")*1, (ISNUMBER(SEARCH("SCOM-SHELCHP",[1]OUT_FinalEnergyCons!$A$4:$A$10000)))*1,[1]OUT_FinalEnergyCons!J$4:J$10000)</f>
        <v>5.3785337882833102E-5</v>
      </c>
      <c r="M2298" s="1" cm="1">
        <f t="array" ref="M2298">SUMPRODUCT(([1]OUT_FinalEnergyCons!$B$4:$B$10000="var_ncap")*1, (ISNUMBER(SEARCH("SCOM-SHELCHP",[1]OUT_FinalEnergyCons!$A$4:$A$10000)))*1,[1]OUT_FinalEnergyCons!K$4:K$10000)</f>
        <v>0.70316036310977803</v>
      </c>
      <c r="N2298" s="1" cm="1">
        <f t="array" ref="N2298">SUMPRODUCT(([1]OUT_FinalEnergyCons!$B$4:$B$10000="var_ncap")*1, (ISNUMBER(SEARCH("SCOM-SHELCHP",[1]OUT_FinalEnergyCons!$A$4:$A$10000)))*1,[1]OUT_FinalEnergyCons!L$4:L$10000)</f>
        <v>9.1513857916748501E-2</v>
      </c>
      <c r="O2298" s="1" cm="1">
        <f t="array" ref="O2298">SUMPRODUCT(([1]OUT_FinalEnergyCons!$B$4:$B$10000="var_ncap")*1, (ISNUMBER(SEARCH("SCOM-SHELCHP",[1]OUT_FinalEnergyCons!$A$4:$A$10000)))*1,[1]OUT_FinalEnergyCons!M$4:M$10000)</f>
        <v>1.14288203705908E-2</v>
      </c>
      <c r="P2298" s="1" cm="1">
        <f t="array" ref="P2298">SUMPRODUCT(([1]OUT_FinalEnergyCons!$B$4:$B$10000="var_ncap")*1, (ISNUMBER(SEARCH("SCOM-SHELCHP",[1]OUT_FinalEnergyCons!$A$4:$A$10000)))*1,[1]OUT_FinalEnergyCons!N$4:N$10000)</f>
        <v>0.60767157483036005</v>
      </c>
      <c r="Q2298" s="1" cm="1">
        <f t="array" ref="Q2298">SUMPRODUCT(([1]OUT_FinalEnergyCons!$B$4:$B$10000="var_ncap")*1, (ISNUMBER(SEARCH("SCOM-SHELCHP",[1]OUT_FinalEnergyCons!$A$4:$A$10000)))*1,[1]OUT_FinalEnergyCons!O$4:O$10000)</f>
        <v>0.23075695230534601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5.88340334843372E-7</v>
      </c>
      <c r="G2299" s="1">
        <f t="shared" si="2309"/>
        <v>7.3031976058880301E-7</v>
      </c>
      <c r="H2299" s="1">
        <f t="shared" si="2309"/>
        <v>3.2994088392506901E-7</v>
      </c>
      <c r="I2299" s="1">
        <f t="shared" si="2309"/>
        <v>6.5353516329815395E-7</v>
      </c>
      <c r="J2299" s="1">
        <f t="shared" si="2309"/>
        <v>0.45806646539630902</v>
      </c>
      <c r="K2299" s="1">
        <f t="shared" si="2309"/>
        <v>0.238237295354885</v>
      </c>
      <c r="L2299" s="1">
        <f t="shared" si="2309"/>
        <v>1.72448274490387E-6</v>
      </c>
      <c r="M2299" s="1">
        <f t="shared" si="2309"/>
        <v>8.2852288351877804E-3</v>
      </c>
      <c r="N2299" s="1">
        <f t="shared" si="2309"/>
        <v>3.1485747758351397E-2</v>
      </c>
      <c r="O2299" s="1">
        <f t="shared" si="2309"/>
        <v>3.6578154844468302E-2</v>
      </c>
      <c r="P2299" s="1">
        <f>P2300</f>
        <v>1.68053035340653E-2</v>
      </c>
      <c r="Q2299" s="1">
        <f>Q2300</f>
        <v>5.9532338617991197E-2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5.88340334843372E-7</v>
      </c>
      <c r="G2300" s="1" cm="1">
        <f t="array" ref="G2300">SUMPRODUCT(([1]OUT_FinalEnergyCons!$B$4:$B$10000="var_ncap")*1,(ISNUMBER(SEARCH("SCOM-SHLFOBR",[1]OUT_FinalEnergyCons!$A$4:$A$10000)))*1,[1]OUT_FinalEnergyCons!E$4:E$10000)</f>
        <v>7.3031976058880301E-7</v>
      </c>
      <c r="H2300" s="1" cm="1">
        <f t="array" ref="H2300">SUMPRODUCT(([1]OUT_FinalEnergyCons!$B$4:$B$10000="var_ncap")*1,(ISNUMBER(SEARCH("SCOM-SHLFOBR",[1]OUT_FinalEnergyCons!$A$4:$A$10000)))*1,[1]OUT_FinalEnergyCons!F$4:F$10000)</f>
        <v>3.2994088392506901E-7</v>
      </c>
      <c r="I2300" s="1" cm="1">
        <f t="array" ref="I2300">SUMPRODUCT(([1]OUT_FinalEnergyCons!$B$4:$B$10000="var_ncap")*1,(ISNUMBER(SEARCH("SCOM-SHLFOBR",[1]OUT_FinalEnergyCons!$A$4:$A$10000)))*1,[1]OUT_FinalEnergyCons!G$4:G$10000)</f>
        <v>6.5353516329815395E-7</v>
      </c>
      <c r="J2300" s="1" cm="1">
        <f t="array" ref="J2300">SUMPRODUCT(([1]OUT_FinalEnergyCons!$B$4:$B$10000="var_ncap")*1,(ISNUMBER(SEARCH("SCOM-SHLFOBR",[1]OUT_FinalEnergyCons!$A$4:$A$10000)))*1,[1]OUT_FinalEnergyCons!H$4:H$10000)</f>
        <v>0.45806646539630902</v>
      </c>
      <c r="K2300" s="1" cm="1">
        <f t="array" ref="K2300">SUMPRODUCT(([1]OUT_FinalEnergyCons!$B$4:$B$10000="var_ncap")*1,(ISNUMBER(SEARCH("SCOM-SHLFOBR",[1]OUT_FinalEnergyCons!$A$4:$A$10000)))*1,[1]OUT_FinalEnergyCons!I$4:I$10000)</f>
        <v>0.238237295354885</v>
      </c>
      <c r="L2300" s="1" cm="1">
        <f t="array" ref="L2300">SUMPRODUCT(([1]OUT_FinalEnergyCons!$B$4:$B$10000="var_ncap")*1,(ISNUMBER(SEARCH("SCOM-SHLFOBR",[1]OUT_FinalEnergyCons!$A$4:$A$10000)))*1,[1]OUT_FinalEnergyCons!J$4:J$10000)</f>
        <v>1.72448274490387E-6</v>
      </c>
      <c r="M2300" s="1" cm="1">
        <f t="array" ref="M2300">SUMPRODUCT(([1]OUT_FinalEnergyCons!$B$4:$B$10000="var_ncap")*1,(ISNUMBER(SEARCH("SCOM-SHLFOBR",[1]OUT_FinalEnergyCons!$A$4:$A$10000)))*1,[1]OUT_FinalEnergyCons!K$4:K$10000)</f>
        <v>8.2852288351877804E-3</v>
      </c>
      <c r="N2300" s="1" cm="1">
        <f t="array" ref="N2300">SUMPRODUCT(([1]OUT_FinalEnergyCons!$B$4:$B$10000="var_ncap")*1,(ISNUMBER(SEARCH("SCOM-SHLFOBR",[1]OUT_FinalEnergyCons!$A$4:$A$10000)))*1,[1]OUT_FinalEnergyCons!L$4:L$10000)</f>
        <v>3.1485747758351397E-2</v>
      </c>
      <c r="O2300" s="1" cm="1">
        <f t="array" ref="O2300">SUMPRODUCT(([1]OUT_FinalEnergyCons!$B$4:$B$10000="var_ncap")*1,(ISNUMBER(SEARCH("SCOM-SHLFOBR",[1]OUT_FinalEnergyCons!$A$4:$A$10000)))*1,[1]OUT_FinalEnergyCons!M$4:M$10000)</f>
        <v>3.6578154844468302E-2</v>
      </c>
      <c r="P2300" s="1" cm="1">
        <f t="array" ref="P2300">SUMPRODUCT(([1]OUT_FinalEnergyCons!$B$4:$B$10000="var_ncap")*1,(ISNUMBER(SEARCH("SCOM-SHLFOBR",[1]OUT_FinalEnergyCons!$A$4:$A$10000)))*1,[1]OUT_FinalEnergyCons!N$4:N$10000)</f>
        <v>1.68053035340653E-2</v>
      </c>
      <c r="Q2300" s="1" cm="1">
        <f t="array" ref="Q2300">SUMPRODUCT(([1]OUT_FinalEnergyCons!$B$4:$B$10000="var_ncap")*1,(ISNUMBER(SEARCH("SCOM-SHLFOBR",[1]OUT_FinalEnergyCons!$A$4:$A$10000)))*1,[1]OUT_FinalEnergyCons!O$4:O$10000)</f>
        <v>5.9532338617991197E-2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1.5155971372609451E-6</v>
      </c>
      <c r="G2301" s="1">
        <f t="shared" si="2311"/>
        <v>3.4168224535584294E-5</v>
      </c>
      <c r="H2301" s="1">
        <f t="shared" si="2311"/>
        <v>1.0460087005623041E-4</v>
      </c>
      <c r="I2301" s="1">
        <f t="shared" si="2311"/>
        <v>5.5633327586264099E-6</v>
      </c>
      <c r="J2301" s="1">
        <f t="shared" si="2311"/>
        <v>1.377995584661744</v>
      </c>
      <c r="K2301" s="1">
        <f t="shared" si="2311"/>
        <v>0.90675375626694799</v>
      </c>
      <c r="L2301" s="1">
        <f t="shared" ref="L2301:O2301" si="2312">SUM(L2302:L2304)</f>
        <v>0.11576953869405535</v>
      </c>
      <c r="M2301" s="1">
        <f t="shared" si="2312"/>
        <v>0.62708520330838668</v>
      </c>
      <c r="N2301" s="1">
        <f t="shared" si="2312"/>
        <v>0.91834977203831492</v>
      </c>
      <c r="O2301" s="1">
        <f t="shared" si="2312"/>
        <v>0.52170150913583668</v>
      </c>
      <c r="P2301" s="1">
        <f>SUM(P2302:P2304)</f>
        <v>0.892507261381839</v>
      </c>
      <c r="Q2301" s="1">
        <f>SUM(Q2302:Q2304)</f>
        <v>0.4300163469253141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1.21718420694552E-7</v>
      </c>
      <c r="G2302" s="1" cm="1">
        <f t="array" ref="G2302">SUMPRODUCT(([1]OUT_FinalEnergyCons!$B$4:$B$10000="var_ncap")*1, (ISNUMBER(SEARCH("SCOM-SHNGABR",[1]OUT_FinalEnergyCons!$A$4:$A$10000)))*1,[1]OUT_FinalEnergyCons!E$4:E$10000)</f>
        <v>6.7240083558043205E-7</v>
      </c>
      <c r="H2302" s="1" cm="1">
        <f t="array" ref="H2302">SUMPRODUCT(([1]OUT_FinalEnergyCons!$B$4:$B$10000="var_ncap")*1, (ISNUMBER(SEARCH("SCOM-SHNGABR",[1]OUT_FinalEnergyCons!$A$4:$A$10000)))*1,[1]OUT_FinalEnergyCons!F$4:F$10000)</f>
        <v>7.3399043196397601E-7</v>
      </c>
      <c r="I2302" s="1" cm="1">
        <f t="array" ref="I2302">SUMPRODUCT(([1]OUT_FinalEnergyCons!$B$4:$B$10000="var_ncap")*1, (ISNUMBER(SEARCH("SCOM-SHNGABR",[1]OUT_FinalEnergyCons!$A$4:$A$10000)))*1,[1]OUT_FinalEnergyCons!G$4:G$10000)</f>
        <v>1.5779114875490099E-6</v>
      </c>
      <c r="J2302" s="1" cm="1">
        <f t="array" ref="J2302">SUMPRODUCT(([1]OUT_FinalEnergyCons!$B$4:$B$10000="var_ncap")*1, (ISNUMBER(SEARCH("SCOM-SHNGABR",[1]OUT_FinalEnergyCons!$A$4:$A$10000)))*1,[1]OUT_FinalEnergyCons!H$4:H$10000)</f>
        <v>1.25988756819328</v>
      </c>
      <c r="K2302" s="1" cm="1">
        <f t="array" ref="K2302">SUMPRODUCT(([1]OUT_FinalEnergyCons!$B$4:$B$10000="var_ncap")*1, (ISNUMBER(SEARCH("SCOM-SHNGABR",[1]OUT_FinalEnergyCons!$A$4:$A$10000)))*1,[1]OUT_FinalEnergyCons!I$4:I$10000)</f>
        <v>0.65533537102906203</v>
      </c>
      <c r="L2302" s="1" cm="1">
        <f t="array" ref="L2302">SUMPRODUCT(([1]OUT_FinalEnergyCons!$B$4:$B$10000="var_ncap")*1, (ISNUMBER(SEARCH("SCOM-SHNGABR",[1]OUT_FinalEnergyCons!$A$4:$A$10000)))*1,[1]OUT_FinalEnergyCons!J$4:J$10000)</f>
        <v>3.9759203208244302E-5</v>
      </c>
      <c r="M2302" s="1" cm="1">
        <f t="array" ref="M2302">SUMPRODUCT(([1]OUT_FinalEnergyCons!$B$4:$B$10000="var_ncap")*1, (ISNUMBER(SEARCH("SCOM-SHNGABR",[1]OUT_FinalEnergyCons!$A$4:$A$10000)))*1,[1]OUT_FinalEnergyCons!K$4:K$10000)</f>
        <v>2.1351953257987699E-5</v>
      </c>
      <c r="N2302" s="1" cm="1">
        <f t="array" ref="N2302">SUMPRODUCT(([1]OUT_FinalEnergyCons!$B$4:$B$10000="var_ncap")*1, (ISNUMBER(SEARCH("SCOM-SHNGABR",[1]OUT_FinalEnergyCons!$A$4:$A$10000)))*1,[1]OUT_FinalEnergyCons!L$4:L$10000)</f>
        <v>0.65280070735636897</v>
      </c>
      <c r="O2302" s="1" cm="1">
        <f t="array" ref="O2302">SUMPRODUCT(([1]OUT_FinalEnergyCons!$B$4:$B$10000="var_ncap")*1, (ISNUMBER(SEARCH("SCOM-SHNGABR",[1]OUT_FinalEnergyCons!$A$4:$A$10000)))*1,[1]OUT_FinalEnergyCons!M$4:M$10000)</f>
        <v>4.5695189256158703E-2</v>
      </c>
      <c r="P2302" s="1" cm="1">
        <f t="array" ref="P2302">SUMPRODUCT(([1]OUT_FinalEnergyCons!$B$4:$B$10000="var_ncap")*1, (ISNUMBER(SEARCH("SCOM-SHNGABR",[1]OUT_FinalEnergyCons!$A$4:$A$10000)))*1,[1]OUT_FinalEnergyCons!N$4:N$10000)</f>
        <v>0.11912975690359601</v>
      </c>
      <c r="Q2302" s="1" cm="1">
        <f t="array" ref="Q2302">SUMPRODUCT(([1]OUT_FinalEnergyCons!$B$4:$B$10000="var_ncap")*1, (ISNUMBER(SEARCH("SCOM-SHNGABR",[1]OUT_FinalEnergyCons!$A$4:$A$10000)))*1,[1]OUT_FinalEnergyCons!O$4:O$10000)</f>
        <v>7.3357238045140105E-2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3.5617083928194298E-7</v>
      </c>
      <c r="G2303" s="1" cm="1">
        <f t="array" ref="G2303">SUMPRODUCT(([1]OUT_FinalEnergyCons!$B$4:$B$10000="var_ncap")*1, (ISNUMBER(SEARCH("SCOM-SHngahp",[1]OUT_FinalEnergyCons!$A$4:$A$10000)))*1,[1]OUT_FinalEnergyCons!E$4:E$10000)</f>
        <v>2.8937265813405E-5</v>
      </c>
      <c r="H2303" s="1" cm="1">
        <f t="array" ref="H2303">SUMPRODUCT(([1]OUT_FinalEnergyCons!$B$4:$B$10000="var_ncap")*1, (ISNUMBER(SEARCH("SCOM-SHngahp",[1]OUT_FinalEnergyCons!$A$4:$A$10000)))*1,[1]OUT_FinalEnergyCons!F$4:F$10000)</f>
        <v>1.02157465726952E-4</v>
      </c>
      <c r="I2303" s="1" cm="1">
        <f t="array" ref="I2303">SUMPRODUCT(([1]OUT_FinalEnergyCons!$B$4:$B$10000="var_ncap")*1, (ISNUMBER(SEARCH("SCOM-SHngahp",[1]OUT_FinalEnergyCons!$A$4:$A$10000)))*1,[1]OUT_FinalEnergyCons!G$4:G$10000)</f>
        <v>2.7630341110579398E-6</v>
      </c>
      <c r="J2303" s="1" cm="1">
        <f t="array" ref="J2303">SUMPRODUCT(([1]OUT_FinalEnergyCons!$B$4:$B$10000="var_ncap")*1, (ISNUMBER(SEARCH("SCOM-SHngahp",[1]OUT_FinalEnergyCons!$A$4:$A$10000)))*1,[1]OUT_FinalEnergyCons!H$4:H$10000)</f>
        <v>3.1212279483923501E-2</v>
      </c>
      <c r="K2303" s="1" cm="1">
        <f t="array" ref="K2303">SUMPRODUCT(([1]OUT_FinalEnergyCons!$B$4:$B$10000="var_ncap")*1, (ISNUMBER(SEARCH("SCOM-SHngahp",[1]OUT_FinalEnergyCons!$A$4:$A$10000)))*1,[1]OUT_FinalEnergyCons!I$4:I$10000)</f>
        <v>3.3722931098975902E-2</v>
      </c>
      <c r="L2303" s="1" cm="1">
        <f t="array" ref="L2303">SUMPRODUCT(([1]OUT_FinalEnergyCons!$B$4:$B$10000="var_ncap")*1, (ISNUMBER(SEARCH("SCOM-SHngahp",[1]OUT_FinalEnergyCons!$A$4:$A$10000)))*1,[1]OUT_FinalEnergyCons!J$4:J$10000)</f>
        <v>3.5814883360363099E-2</v>
      </c>
      <c r="M2303" s="1" cm="1">
        <f t="array" ref="M2303">SUMPRODUCT(([1]OUT_FinalEnergyCons!$B$4:$B$10000="var_ncap")*1, (ISNUMBER(SEARCH("SCOM-SHngahp",[1]OUT_FinalEnergyCons!$A$4:$A$10000)))*1,[1]OUT_FinalEnergyCons!K$4:K$10000)</f>
        <v>8.54953058780619E-6</v>
      </c>
      <c r="N2303" s="1" cm="1">
        <f t="array" ref="N2303">SUMPRODUCT(([1]OUT_FinalEnergyCons!$B$4:$B$10000="var_ncap")*1, (ISNUMBER(SEARCH("SCOM-SHngahp",[1]OUT_FinalEnergyCons!$A$4:$A$10000)))*1,[1]OUT_FinalEnergyCons!L$4:L$10000)</f>
        <v>0.100939763741445</v>
      </c>
      <c r="O2303" s="1" cm="1">
        <f t="array" ref="O2303">SUMPRODUCT(([1]OUT_FinalEnergyCons!$B$4:$B$10000="var_ncap")*1, (ISNUMBER(SEARCH("SCOM-SHngahp",[1]OUT_FinalEnergyCons!$A$4:$A$10000)))*1,[1]OUT_FinalEnergyCons!M$4:M$10000)</f>
        <v>0.109116258637596</v>
      </c>
      <c r="P2303" s="1" cm="1">
        <f t="array" ref="P2303">SUMPRODUCT(([1]OUT_FinalEnergyCons!$B$4:$B$10000="var_ncap")*1, (ISNUMBER(SEARCH("SCOM-SHngahp",[1]OUT_FinalEnergyCons!$A$4:$A$10000)))*1,[1]OUT_FinalEnergyCons!N$4:N$10000)</f>
        <v>0.11056332082944</v>
      </c>
      <c r="Q2303" s="1" cm="1">
        <f t="array" ref="Q2303">SUMPRODUCT(([1]OUT_FinalEnergyCons!$B$4:$B$10000="var_ncap")*1, (ISNUMBER(SEARCH("SCOM-SHngahp",[1]OUT_FinalEnergyCons!$A$4:$A$10000)))*1,[1]OUT_FinalEnergyCons!O$4:O$10000)</f>
        <v>0.116590098634224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1.0377078772844501E-6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4.5585578865988597E-6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1.7094138973144301E-6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1.2223871600194601E-6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8.6895736984540506E-2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0.21769545413891001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7.9914896130483998E-2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0.62705530182454094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0.164609300940501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0.36689006124208201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0.66281418364880296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0.24006901024595001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6.4518789142688503E-6</v>
      </c>
      <c r="G2305" s="1">
        <f t="shared" si="2313"/>
        <v>6.2960526596327906E-2</v>
      </c>
      <c r="H2305" s="1">
        <f t="shared" si="2313"/>
        <v>9.2003893200796504E-7</v>
      </c>
      <c r="I2305" s="1">
        <f t="shared" si="2313"/>
        <v>5.4806408946512904E-6</v>
      </c>
      <c r="J2305" s="1">
        <f t="shared" si="2313"/>
        <v>0.33001370187578699</v>
      </c>
      <c r="K2305" s="1">
        <f t="shared" si="2313"/>
        <v>3.52740848301418E-2</v>
      </c>
      <c r="L2305" s="1">
        <f t="shared" si="2313"/>
        <v>2.1151599000592499E-6</v>
      </c>
      <c r="M2305" s="1">
        <f t="shared" si="2313"/>
        <v>5.7699690288122602E-6</v>
      </c>
      <c r="N2305" s="1">
        <f t="shared" si="2313"/>
        <v>2.92118802470611E-2</v>
      </c>
      <c r="O2305" s="1">
        <f t="shared" si="2313"/>
        <v>7.4929067330676104E-4</v>
      </c>
      <c r="P2305" s="1">
        <f>P2306</f>
        <v>9.9644260594239E-3</v>
      </c>
      <c r="Q2305" s="1">
        <f>Q2306</f>
        <v>0.16526484765899699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6.4518789142688503E-6</v>
      </c>
      <c r="G2306" s="1" cm="1">
        <f t="array" ref="G2306">SUMPRODUCT(([1]OUT_FinalEnergyCons!$B$4:$B$10000="var_ncap")*1, (ISNUMBER(SEARCH("SCOM-SHWODBR",[1]OUT_FinalEnergyCons!$A$4:$A$10000)))*1,[1]OUT_FinalEnergyCons!E$4:E$10000)</f>
        <v>6.2960526596327906E-2</v>
      </c>
      <c r="H2306" s="1" cm="1">
        <f t="array" ref="H2306">SUMPRODUCT(([1]OUT_FinalEnergyCons!$B$4:$B$10000="var_ncap")*1, (ISNUMBER(SEARCH("SCOM-SHWODBR",[1]OUT_FinalEnergyCons!$A$4:$A$10000)))*1,[1]OUT_FinalEnergyCons!F$4:F$10000)</f>
        <v>9.2003893200796504E-7</v>
      </c>
      <c r="I2306" s="1" cm="1">
        <f t="array" ref="I2306">SUMPRODUCT(([1]OUT_FinalEnergyCons!$B$4:$B$10000="var_ncap")*1, (ISNUMBER(SEARCH("SCOM-SHWODBR",[1]OUT_FinalEnergyCons!$A$4:$A$10000)))*1,[1]OUT_FinalEnergyCons!G$4:G$10000)</f>
        <v>5.4806408946512904E-6</v>
      </c>
      <c r="J2306" s="1" cm="1">
        <f t="array" ref="J2306">SUMPRODUCT(([1]OUT_FinalEnergyCons!$B$4:$B$10000="var_ncap")*1, (ISNUMBER(SEARCH("SCOM-SHWODBR",[1]OUT_FinalEnergyCons!$A$4:$A$10000)))*1,[1]OUT_FinalEnergyCons!H$4:H$10000)</f>
        <v>0.33001370187578699</v>
      </c>
      <c r="K2306" s="1" cm="1">
        <f t="array" ref="K2306">SUMPRODUCT(([1]OUT_FinalEnergyCons!$B$4:$B$10000="var_ncap")*1, (ISNUMBER(SEARCH("SCOM-SHWODBR",[1]OUT_FinalEnergyCons!$A$4:$A$10000)))*1,[1]OUT_FinalEnergyCons!I$4:I$10000)</f>
        <v>3.52740848301418E-2</v>
      </c>
      <c r="L2306" s="1" cm="1">
        <f t="array" ref="L2306">SUMPRODUCT(([1]OUT_FinalEnergyCons!$B$4:$B$10000="var_ncap")*1, (ISNUMBER(SEARCH("SCOM-SHWODBR",[1]OUT_FinalEnergyCons!$A$4:$A$10000)))*1,[1]OUT_FinalEnergyCons!J$4:J$10000)</f>
        <v>2.1151599000592499E-6</v>
      </c>
      <c r="M2306" s="1" cm="1">
        <f t="array" ref="M2306">SUMPRODUCT(([1]OUT_FinalEnergyCons!$B$4:$B$10000="var_ncap")*1, (ISNUMBER(SEARCH("SCOM-SHWODBR",[1]OUT_FinalEnergyCons!$A$4:$A$10000)))*1,[1]OUT_FinalEnergyCons!K$4:K$10000)</f>
        <v>5.7699690288122602E-6</v>
      </c>
      <c r="N2306" s="1" cm="1">
        <f t="array" ref="N2306">SUMPRODUCT(([1]OUT_FinalEnergyCons!$B$4:$B$10000="var_ncap")*1, (ISNUMBER(SEARCH("SCOM-SHWODBR",[1]OUT_FinalEnergyCons!$A$4:$A$10000)))*1,[1]OUT_FinalEnergyCons!L$4:L$10000)</f>
        <v>2.92118802470611E-2</v>
      </c>
      <c r="O2306" s="1" cm="1">
        <f t="array" ref="O2306">SUMPRODUCT(([1]OUT_FinalEnergyCons!$B$4:$B$10000="var_ncap")*1, (ISNUMBER(SEARCH("SCOM-SHWODBR",[1]OUT_FinalEnergyCons!$A$4:$A$10000)))*1,[1]OUT_FinalEnergyCons!M$4:M$10000)</f>
        <v>7.4929067330676104E-4</v>
      </c>
      <c r="P2306" s="1" cm="1">
        <f t="array" ref="P2306">SUMPRODUCT(([1]OUT_FinalEnergyCons!$B$4:$B$10000="var_ncap")*1, (ISNUMBER(SEARCH("SCOM-SHWODBR",[1]OUT_FinalEnergyCons!$A$4:$A$10000)))*1,[1]OUT_FinalEnergyCons!N$4:N$10000)</f>
        <v>9.9644260594239E-3</v>
      </c>
      <c r="Q2306" s="1" cm="1">
        <f t="array" ref="Q2306">SUMPRODUCT(([1]OUT_FinalEnergyCons!$B$4:$B$10000="var_ncap")*1, (ISNUMBER(SEARCH("SCOM-SHWODBR",[1]OUT_FinalEnergyCons!$A$4:$A$10000)))*1,[1]OUT_FinalEnergyCons!O$4:O$10000)</f>
        <v>0.16526484765899699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1.5037535846388601E-6</v>
      </c>
      <c r="G2307" s="1">
        <f t="shared" si="2314"/>
        <v>2.3946376860199299E-2</v>
      </c>
      <c r="H2307" s="1">
        <f t="shared" si="2314"/>
        <v>1.7507796520377299E-6</v>
      </c>
      <c r="I2307" s="1">
        <f t="shared" si="2314"/>
        <v>6.29480815884814E-4</v>
      </c>
      <c r="J2307" s="1">
        <f t="shared" si="2314"/>
        <v>0.13572099247965699</v>
      </c>
      <c r="K2307" s="1">
        <f t="shared" si="2314"/>
        <v>6.7015646047031197E-2</v>
      </c>
      <c r="L2307" s="1">
        <f t="shared" si="2314"/>
        <v>4.8860778231324897E-6</v>
      </c>
      <c r="M2307" s="1">
        <f t="shared" si="2314"/>
        <v>0.11774295436234899</v>
      </c>
      <c r="N2307" s="1">
        <f t="shared" si="2314"/>
        <v>6.4633055282622406E-2</v>
      </c>
      <c r="O2307" s="1">
        <f t="shared" si="2314"/>
        <v>2.9336714908435799E-3</v>
      </c>
      <c r="P2307" s="1">
        <f>P2308</f>
        <v>0.12589874212107999</v>
      </c>
      <c r="Q2307" s="1">
        <f>Q2308</f>
        <v>0.16426319944583601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1.5037535846388601E-6</v>
      </c>
      <c r="G2308" s="1" cm="1">
        <f t="array" ref="G2308">SUMPRODUCT(([1]OUT_FinalEnergyCons!$B$4:$B$10000="var_ncap")*1,(ISNUMBER(SEARCH("SCOM-SHPLTBR",[1]OUT_FinalEnergyCons!$A$4:$A$10000)))*1,[1]OUT_FinalEnergyCons!E$4:E$10000)</f>
        <v>2.3946376860199299E-2</v>
      </c>
      <c r="H2308" s="1" cm="1">
        <f t="array" ref="H2308">SUMPRODUCT(([1]OUT_FinalEnergyCons!$B$4:$B$10000="var_ncap")*1,(ISNUMBER(SEARCH("SCOM-SHPLTBR",[1]OUT_FinalEnergyCons!$A$4:$A$10000)))*1,[1]OUT_FinalEnergyCons!F$4:F$10000)</f>
        <v>1.7507796520377299E-6</v>
      </c>
      <c r="I2308" s="1" cm="1">
        <f t="array" ref="I2308">SUMPRODUCT(([1]OUT_FinalEnergyCons!$B$4:$B$10000="var_ncap")*1,(ISNUMBER(SEARCH("SCOM-SHPLTBR",[1]OUT_FinalEnergyCons!$A$4:$A$10000)))*1,[1]OUT_FinalEnergyCons!G$4:G$10000)</f>
        <v>6.29480815884814E-4</v>
      </c>
      <c r="J2308" s="1" cm="1">
        <f t="array" ref="J2308">SUMPRODUCT(([1]OUT_FinalEnergyCons!$B$4:$B$10000="var_ncap")*1,(ISNUMBER(SEARCH("SCOM-SHPLTBR",[1]OUT_FinalEnergyCons!$A$4:$A$10000)))*1,[1]OUT_FinalEnergyCons!H$4:H$10000)</f>
        <v>0.13572099247965699</v>
      </c>
      <c r="K2308" s="1" cm="1">
        <f t="array" ref="K2308">SUMPRODUCT(([1]OUT_FinalEnergyCons!$B$4:$B$10000="var_ncap")*1,(ISNUMBER(SEARCH("SCOM-SHPLTBR",[1]OUT_FinalEnergyCons!$A$4:$A$10000)))*1,[1]OUT_FinalEnergyCons!I$4:I$10000)</f>
        <v>6.7015646047031197E-2</v>
      </c>
      <c r="L2308" s="1" cm="1">
        <f t="array" ref="L2308">SUMPRODUCT(([1]OUT_FinalEnergyCons!$B$4:$B$10000="var_ncap")*1,(ISNUMBER(SEARCH("SCOM-SHPLTBR",[1]OUT_FinalEnergyCons!$A$4:$A$10000)))*1,[1]OUT_FinalEnergyCons!J$4:J$10000)</f>
        <v>4.8860778231324897E-6</v>
      </c>
      <c r="M2308" s="1" cm="1">
        <f t="array" ref="M2308">SUMPRODUCT(([1]OUT_FinalEnergyCons!$B$4:$B$10000="var_ncap")*1,(ISNUMBER(SEARCH("SCOM-SHPLTBR",[1]OUT_FinalEnergyCons!$A$4:$A$10000)))*1,[1]OUT_FinalEnergyCons!K$4:K$10000)</f>
        <v>0.11774295436234899</v>
      </c>
      <c r="N2308" s="1" cm="1">
        <f t="array" ref="N2308">SUMPRODUCT(([1]OUT_FinalEnergyCons!$B$4:$B$10000="var_ncap")*1,(ISNUMBER(SEARCH("SCOM-SHPLTBR",[1]OUT_FinalEnergyCons!$A$4:$A$10000)))*1,[1]OUT_FinalEnergyCons!L$4:L$10000)</f>
        <v>6.4633055282622406E-2</v>
      </c>
      <c r="O2308" s="1" cm="1">
        <f t="array" ref="O2308">SUMPRODUCT(([1]OUT_FinalEnergyCons!$B$4:$B$10000="var_ncap")*1,(ISNUMBER(SEARCH("SCOM-SHPLTBR",[1]OUT_FinalEnergyCons!$A$4:$A$10000)))*1,[1]OUT_FinalEnergyCons!M$4:M$10000)</f>
        <v>2.9336714908435799E-3</v>
      </c>
      <c r="P2308" s="1" cm="1">
        <f t="array" ref="P2308">SUMPRODUCT(([1]OUT_FinalEnergyCons!$B$4:$B$10000="var_ncap")*1,(ISNUMBER(SEARCH("SCOM-SHPLTBR",[1]OUT_FinalEnergyCons!$A$4:$A$10000)))*1,[1]OUT_FinalEnergyCons!N$4:N$10000)</f>
        <v>0.12589874212107999</v>
      </c>
      <c r="Q2308" s="1" cm="1">
        <f t="array" ref="Q2308">SUMPRODUCT(([1]OUT_FinalEnergyCons!$B$4:$B$10000="var_ncap")*1,(ISNUMBER(SEARCH("SCOM-SHPLTBR",[1]OUT_FinalEnergyCons!$A$4:$A$10000)))*1,[1]OUT_FinalEnergyCons!O$4:O$10000)</f>
        <v>0.16426319944583601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1.3558451767959E-5</v>
      </c>
      <c r="G2309" s="1">
        <f t="shared" si="2315"/>
        <v>8.7709819301515293E-3</v>
      </c>
      <c r="H2309" s="1">
        <f t="shared" si="2315"/>
        <v>3.4116683197402901E-6</v>
      </c>
      <c r="I2309" s="1">
        <f t="shared" si="2315"/>
        <v>1.59497497753606E-4</v>
      </c>
      <c r="J2309" s="1">
        <f t="shared" si="2315"/>
        <v>0.20730740656271399</v>
      </c>
      <c r="K2309" s="1">
        <f t="shared" si="2315"/>
        <v>0.28529448234870203</v>
      </c>
      <c r="L2309" s="1">
        <f t="shared" si="2315"/>
        <v>8.9791989498018109E-3</v>
      </c>
      <c r="M2309" s="1">
        <f t="shared" si="2315"/>
        <v>0.20730614159079899</v>
      </c>
      <c r="N2309" s="1">
        <f t="shared" si="2315"/>
        <v>0.24264632752909099</v>
      </c>
      <c r="O2309" s="1">
        <f t="shared" si="2315"/>
        <v>5.16257351453938E-2</v>
      </c>
      <c r="P2309" s="1">
        <f>P2310</f>
        <v>0.24750863173506901</v>
      </c>
      <c r="Q2309" s="1">
        <f>Q2310</f>
        <v>0.20244187786353501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1.3558451767959E-5</v>
      </c>
      <c r="G2310" s="1" cm="1">
        <f t="array" ref="G2310">SUMPRODUCT(([1]OUT_FinalEnergyCons!$B$4:$B$10000="var_ncap")*1, (ISNUMBER(SEARCH("SCOM-SHSOLBR",[1]OUT_FinalEnergyCons!$A$4:$A$10000)))*1,[1]OUT_FinalEnergyCons!E$4:E$10000)</f>
        <v>8.7709819301515293E-3</v>
      </c>
      <c r="H2310" s="1" cm="1">
        <f t="array" ref="H2310">SUMPRODUCT(([1]OUT_FinalEnergyCons!$B$4:$B$10000="var_ncap")*1, (ISNUMBER(SEARCH("SCOM-SHSOLBR",[1]OUT_FinalEnergyCons!$A$4:$A$10000)))*1,[1]OUT_FinalEnergyCons!F$4:F$10000)</f>
        <v>3.4116683197402901E-6</v>
      </c>
      <c r="I2310" s="1" cm="1">
        <f t="array" ref="I2310">SUMPRODUCT(([1]OUT_FinalEnergyCons!$B$4:$B$10000="var_ncap")*1, (ISNUMBER(SEARCH("SCOM-SHSOLBR",[1]OUT_FinalEnergyCons!$A$4:$A$10000)))*1,[1]OUT_FinalEnergyCons!G$4:G$10000)</f>
        <v>1.59497497753606E-4</v>
      </c>
      <c r="J2310" s="1" cm="1">
        <f t="array" ref="J2310">SUMPRODUCT(([1]OUT_FinalEnergyCons!$B$4:$B$10000="var_ncap")*1, (ISNUMBER(SEARCH("SCOM-SHSOLBR",[1]OUT_FinalEnergyCons!$A$4:$A$10000)))*1,[1]OUT_FinalEnergyCons!H$4:H$10000)</f>
        <v>0.20730740656271399</v>
      </c>
      <c r="K2310" s="1" cm="1">
        <f t="array" ref="K2310">SUMPRODUCT(([1]OUT_FinalEnergyCons!$B$4:$B$10000="var_ncap")*1, (ISNUMBER(SEARCH("SCOM-SHSOLBR",[1]OUT_FinalEnergyCons!$A$4:$A$10000)))*1,[1]OUT_FinalEnergyCons!I$4:I$10000)</f>
        <v>0.28529448234870203</v>
      </c>
      <c r="L2310" s="1" cm="1">
        <f t="array" ref="L2310">SUMPRODUCT(([1]OUT_FinalEnergyCons!$B$4:$B$10000="var_ncap")*1, (ISNUMBER(SEARCH("SCOM-SHSOLBR",[1]OUT_FinalEnergyCons!$A$4:$A$10000)))*1,[1]OUT_FinalEnergyCons!J$4:J$10000)</f>
        <v>8.9791989498018109E-3</v>
      </c>
      <c r="M2310" s="1" cm="1">
        <f t="array" ref="M2310">SUMPRODUCT(([1]OUT_FinalEnergyCons!$B$4:$B$10000="var_ncap")*1, (ISNUMBER(SEARCH("SCOM-SHSOLBR",[1]OUT_FinalEnergyCons!$A$4:$A$10000)))*1,[1]OUT_FinalEnergyCons!K$4:K$10000)</f>
        <v>0.20730614159079899</v>
      </c>
      <c r="N2310" s="1" cm="1">
        <f t="array" ref="N2310">SUMPRODUCT(([1]OUT_FinalEnergyCons!$B$4:$B$10000="var_ncap")*1, (ISNUMBER(SEARCH("SCOM-SHSOLBR",[1]OUT_FinalEnergyCons!$A$4:$A$10000)))*1,[1]OUT_FinalEnergyCons!L$4:L$10000)</f>
        <v>0.24264632752909099</v>
      </c>
      <c r="O2310" s="1" cm="1">
        <f t="array" ref="O2310">SUMPRODUCT(([1]OUT_FinalEnergyCons!$B$4:$B$10000="var_ncap")*1, (ISNUMBER(SEARCH("SCOM-SHSOLBR",[1]OUT_FinalEnergyCons!$A$4:$A$10000)))*1,[1]OUT_FinalEnergyCons!M$4:M$10000)</f>
        <v>5.16257351453938E-2</v>
      </c>
      <c r="P2310" s="1" cm="1">
        <f t="array" ref="P2310">SUMPRODUCT(([1]OUT_FinalEnergyCons!$B$4:$B$10000="var_ncap")*1, (ISNUMBER(SEARCH("SCOM-SHSOLBR",[1]OUT_FinalEnergyCons!$A$4:$A$10000)))*1,[1]OUT_FinalEnergyCons!N$4:N$10000)</f>
        <v>0.24750863173506901</v>
      </c>
      <c r="Q2310" s="1" cm="1">
        <f t="array" ref="Q2310">SUMPRODUCT(([1]OUT_FinalEnergyCons!$B$4:$B$10000="var_ncap")*1, (ISNUMBER(SEARCH("SCOM-SHSOLBR",[1]OUT_FinalEnergyCons!$A$4:$A$10000)))*1,[1]OUT_FinalEnergyCons!O$4:O$10000)</f>
        <v>0.20244187786353501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7.7910656962596904E-5</v>
      </c>
      <c r="J2311" s="1">
        <f t="shared" si="2316"/>
        <v>4.3575731446575897E-3</v>
      </c>
      <c r="K2311" s="1">
        <f t="shared" si="2316"/>
        <v>3.99030337736812E-2</v>
      </c>
      <c r="L2311" s="1">
        <f t="shared" si="2316"/>
        <v>7.6411920743924305E-2</v>
      </c>
      <c r="M2311" s="1">
        <f t="shared" si="2316"/>
        <v>3.67868811710318E-2</v>
      </c>
      <c r="N2311" s="1">
        <f t="shared" si="2316"/>
        <v>3.50709964704701E-2</v>
      </c>
      <c r="O2311" s="1">
        <f t="shared" si="2316"/>
        <v>9.7992097497109696E-6</v>
      </c>
      <c r="P2311" s="1">
        <f>P2312</f>
        <v>2.99701890330993E-5</v>
      </c>
      <c r="Q2311" s="1">
        <f>Q2312</f>
        <v>1.0976386060476699E-2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7.7910656962596904E-5</v>
      </c>
      <c r="J2312" s="1" cm="1">
        <f t="array" ref="J2312">SUMPRODUCT(([1]OUT_FinalEnergyCons!$B$4:$B$10000="var_ncap")*1, (ISNUMBER(SEARCH("SCOM-SHH2BR",[1]OUT_FinalEnergyCons!$A$4:$A$10000)))*1,[1]OUT_FinalEnergyCons!H$4:H$10000)</f>
        <v>4.3575731446575897E-3</v>
      </c>
      <c r="K2312" s="1" cm="1">
        <f t="array" ref="K2312">SUMPRODUCT(([1]OUT_FinalEnergyCons!$B$4:$B$10000="var_ncap")*1, (ISNUMBER(SEARCH("SCOM-SHH2BR",[1]OUT_FinalEnergyCons!$A$4:$A$10000)))*1,[1]OUT_FinalEnergyCons!I$4:I$10000)</f>
        <v>3.99030337736812E-2</v>
      </c>
      <c r="L2312" s="1" cm="1">
        <f t="array" ref="L2312">SUMPRODUCT(([1]OUT_FinalEnergyCons!$B$4:$B$10000="var_ncap")*1, (ISNUMBER(SEARCH("SCOM-SHH2BR",[1]OUT_FinalEnergyCons!$A$4:$A$10000)))*1,[1]OUT_FinalEnergyCons!J$4:J$10000)</f>
        <v>7.6411920743924305E-2</v>
      </c>
      <c r="M2312" s="1" cm="1">
        <f t="array" ref="M2312">SUMPRODUCT(([1]OUT_FinalEnergyCons!$B$4:$B$10000="var_ncap")*1, (ISNUMBER(SEARCH("SCOM-SHH2BR",[1]OUT_FinalEnergyCons!$A$4:$A$10000)))*1,[1]OUT_FinalEnergyCons!K$4:K$10000)</f>
        <v>3.67868811710318E-2</v>
      </c>
      <c r="N2312" s="1" cm="1">
        <f t="array" ref="N2312">SUMPRODUCT(([1]OUT_FinalEnergyCons!$B$4:$B$10000="var_ncap")*1, (ISNUMBER(SEARCH("SCOM-SHH2BR",[1]OUT_FinalEnergyCons!$A$4:$A$10000)))*1,[1]OUT_FinalEnergyCons!L$4:L$10000)</f>
        <v>3.50709964704701E-2</v>
      </c>
      <c r="O2312" s="1" cm="1">
        <f t="array" ref="O2312">SUMPRODUCT(([1]OUT_FinalEnergyCons!$B$4:$B$10000="var_ncap")*1, (ISNUMBER(SEARCH("SCOM-SHH2BR",[1]OUT_FinalEnergyCons!$A$4:$A$10000)))*1,[1]OUT_FinalEnergyCons!M$4:M$10000)</f>
        <v>9.7992097497109696E-6</v>
      </c>
      <c r="P2312" s="1" cm="1">
        <f t="array" ref="P2312">SUMPRODUCT(([1]OUT_FinalEnergyCons!$B$4:$B$10000="var_ncap")*1, (ISNUMBER(SEARCH("SCOM-SHH2BR",[1]OUT_FinalEnergyCons!$A$4:$A$10000)))*1,[1]OUT_FinalEnergyCons!N$4:N$10000)</f>
        <v>2.99701890330993E-5</v>
      </c>
      <c r="Q2312" s="1" cm="1">
        <f t="array" ref="Q2312">SUMPRODUCT(([1]OUT_FinalEnergyCons!$B$4:$B$10000="var_ncap")*1, (ISNUMBER(SEARCH("SCOM-SHH2BR",[1]OUT_FinalEnergyCons!$A$4:$A$10000)))*1,[1]OUT_FinalEnergyCons!O$4:O$10000)</f>
        <v>1.0976386060476699E-2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2.4739574699579597E-4</v>
      </c>
      <c r="G2313" s="3">
        <f t="shared" si="2317"/>
        <v>8.0187174382631202E-5</v>
      </c>
      <c r="H2313" s="3">
        <f t="shared" si="2317"/>
        <v>4.0077085011579598E-6</v>
      </c>
      <c r="I2313" s="3">
        <f t="shared" si="2317"/>
        <v>3.7716577578858781E-3</v>
      </c>
      <c r="J2313" s="3">
        <f t="shared" si="2317"/>
        <v>0.50344335511174132</v>
      </c>
      <c r="K2313" s="3">
        <f t="shared" si="2317"/>
        <v>7.1486935871448137E-2</v>
      </c>
      <c r="L2313" s="3">
        <f t="shared" ref="L2313:O2313" si="2318">SUM(L2314,L2318,L2321)</f>
        <v>5.9989294347013104E-2</v>
      </c>
      <c r="M2313" s="3">
        <f t="shared" si="2318"/>
        <v>0.31200572304200347</v>
      </c>
      <c r="N2313" s="3">
        <f t="shared" si="2318"/>
        <v>0.50777701768839456</v>
      </c>
      <c r="O2313" s="3">
        <f t="shared" si="2318"/>
        <v>0.39280506130036547</v>
      </c>
      <c r="P2313" s="3">
        <f>SUM(P2314,P2318,P2321)</f>
        <v>0.15246429183464338</v>
      </c>
      <c r="Q2313" s="3">
        <f>SUM(Q2314,Q2318,Q2321)</f>
        <v>0.19405384873764106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2.4739574699579597E-4</v>
      </c>
      <c r="G2314" s="1" cm="1">
        <f t="array" ref="G2314">SUMPRODUCT(ISNUMBER(SEARCH("SUP_ELCH2*",[1]OUT_SyntheticFuels!$C$4:$C$1000))*1,("var_ncap"=[1]OUT_SyntheticFuels!$B$4:$B$1000)*1,[1]OUT_SyntheticFuels!F$4:F$1000)</f>
        <v>8.0187174382631202E-5</v>
      </c>
      <c r="H2314" s="1" cm="1">
        <f t="array" ref="H2314">SUMPRODUCT(ISNUMBER(SEARCH("SUP_ELCH2*",[1]OUT_SyntheticFuels!$C$4:$C$1000))*1,("var_ncap"=[1]OUT_SyntheticFuels!$B$4:$B$1000)*1,[1]OUT_SyntheticFuels!G$4:G$1000)</f>
        <v>4.0077085011579598E-6</v>
      </c>
      <c r="I2314" s="1" cm="1">
        <f t="array" ref="I2314">SUMPRODUCT(ISNUMBER(SEARCH("SUP_ELCH2*",[1]OUT_SyntheticFuels!$C$4:$C$1000))*1,("var_ncap"=[1]OUT_SyntheticFuels!$B$4:$B$1000)*1,[1]OUT_SyntheticFuels!H$4:H$1000)</f>
        <v>3.7714062083704157E-3</v>
      </c>
      <c r="J2314" s="1" cm="1">
        <f t="array" ref="J2314">SUMPRODUCT(ISNUMBER(SEARCH("SUP_ELCH2*",[1]OUT_SyntheticFuels!$C$4:$C$1000))*1,("var_ncap"=[1]OUT_SyntheticFuels!$B$4:$B$1000)*1,[1]OUT_SyntheticFuels!I$4:I$1000)</f>
        <v>0.50344253230963143</v>
      </c>
      <c r="K2314" s="1" cm="1">
        <f t="array" ref="K2314">SUMPRODUCT(ISNUMBER(SEARCH("SUP_ELCH2*",[1]OUT_SyntheticFuels!$C$4:$C$1000))*1,("var_ncap"=[1]OUT_SyntheticFuels!$B$4:$B$1000)*1,[1]OUT_SyntheticFuels!J$4:J$1000)</f>
        <v>7.1485347244468214E-2</v>
      </c>
      <c r="L2314" s="1" cm="1">
        <f t="array" ref="L2314">SUMPRODUCT(ISNUMBER(SEARCH("SUP_ELCH2*",[1]OUT_SyntheticFuels!$C$4:$C$1000))*1,("var_ncap"=[1]OUT_SyntheticFuels!$B$4:$B$1000)*1,[1]OUT_SyntheticFuels!K$4:K$1000)</f>
        <v>5.9986320908140628E-2</v>
      </c>
      <c r="M2314" s="1" cm="1">
        <f t="array" ref="M2314">SUMPRODUCT(ISNUMBER(SEARCH("SUP_ELCH2*",[1]OUT_SyntheticFuels!$C$4:$C$1000))*1,("var_ncap"=[1]OUT_SyntheticFuels!$B$4:$B$1000)*1,[1]OUT_SyntheticFuels!L$4:L$1000)</f>
        <v>0.14281458951406639</v>
      </c>
      <c r="N2314" s="1" cm="1">
        <f t="array" ref="N2314">SUMPRODUCT(ISNUMBER(SEARCH("SUP_ELCH2*",[1]OUT_SyntheticFuels!$C$4:$C$1000))*1,("var_ncap"=[1]OUT_SyntheticFuels!$B$4:$B$1000)*1,[1]OUT_SyntheticFuels!M$4:M$1000)</f>
        <v>0.5077674788605856</v>
      </c>
      <c r="O2314" s="1" cm="1">
        <f t="array" ref="O2314">SUMPRODUCT(ISNUMBER(SEARCH("SUP_ELCH2*",[1]OUT_SyntheticFuels!$C$4:$C$1000))*1,("var_ncap"=[1]OUT_SyntheticFuels!$B$4:$B$1000)*1,[1]OUT_SyntheticFuels!N$4:N$1000)</f>
        <v>0.3654838667743181</v>
      </c>
      <c r="P2314" s="1" cm="1">
        <f t="array" ref="P2314">SUMPRODUCT(ISNUMBER(SEARCH("SUP_ELCH2*",[1]OUT_SyntheticFuels!$C$4:$C$1000))*1,("var_ncap"=[1]OUT_SyntheticFuels!$B$4:$B$1000)*1,[1]OUT_SyntheticFuels!O$4:O$1000)</f>
        <v>0.14646211465187833</v>
      </c>
      <c r="Q2314" s="1" cm="1">
        <f t="array" ref="Q2314">SUMPRODUCT(ISNUMBER(SEARCH("SUP_ELCH2*",[1]OUT_SyntheticFuels!$C$4:$C$1000))*1,("var_ncap"=[1]OUT_SyntheticFuels!$B$4:$B$1000)*1,[1]OUT_SyntheticFuels!P$4:P$1000)</f>
        <v>0.18487553651297675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2.4739574699579597E-4</v>
      </c>
      <c r="G2315" s="1">
        <f t="shared" si="2321"/>
        <v>8.0187174382631202E-5</v>
      </c>
      <c r="H2315" s="1">
        <f t="shared" si="2321"/>
        <v>4.0077085011579598E-6</v>
      </c>
      <c r="I2315" s="1">
        <f t="shared" si="2321"/>
        <v>3.76495829847552E-3</v>
      </c>
      <c r="J2315" s="1">
        <f t="shared" si="2321"/>
        <v>0.50337177172419001</v>
      </c>
      <c r="K2315" s="1">
        <f t="shared" si="2321"/>
        <v>7.0953712991170911E-2</v>
      </c>
      <c r="L2315" s="1">
        <f t="shared" ref="L2315:O2315" si="2322">L2314-L2316-L2317</f>
        <v>5.9839941438802197E-2</v>
      </c>
      <c r="M2315" s="1">
        <f t="shared" si="2322"/>
        <v>0.14245415814967097</v>
      </c>
      <c r="N2315" s="1">
        <f t="shared" si="2322"/>
        <v>0.50738607214082487</v>
      </c>
      <c r="O2315" s="1">
        <f t="shared" si="2322"/>
        <v>0.36472973925120999</v>
      </c>
      <c r="P2315" s="1">
        <f>P2314-P2316-P2317</f>
        <v>0.14639954208245698</v>
      </c>
      <c r="Q2315" s="1">
        <f>Q2314-Q2316-Q2317</f>
        <v>0.18333456090740402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6.44790989489563E-6</v>
      </c>
      <c r="J2316" s="1" cm="1">
        <f t="array" ref="J2316">SUMPRODUCT(ISNUMBER(SEARCH("SUP_ELCH2*D",[1]OUT_SyntheticFuels!$C$4:$C$1000))*1,("var_ncap"=[1]OUT_SyntheticFuels!$B$4:$B$1000)*1,[1]OUT_SyntheticFuels!I$4:I$1000)</f>
        <v>7.0760585441390197E-5</v>
      </c>
      <c r="K2316" s="1" cm="1">
        <f t="array" ref="K2316">SUMPRODUCT(ISNUMBER(SEARCH("SUP_ELCH2*D",[1]OUT_SyntheticFuels!$C$4:$C$1000))*1,("var_ncap"=[1]OUT_SyntheticFuels!$B$4:$B$1000)*1,[1]OUT_SyntheticFuels!J$4:J$1000)</f>
        <v>1.0965247987077501E-4</v>
      </c>
      <c r="L2316" s="1" cm="1">
        <f t="array" ref="L2316">SUMPRODUCT(ISNUMBER(SEARCH("SUP_ELCH2*D",[1]OUT_SyntheticFuels!$C$4:$C$1000))*1,("var_ncap"=[1]OUT_SyntheticFuels!$B$4:$B$1000)*1,[1]OUT_SyntheticFuels!K$4:K$1000)</f>
        <v>2.1263507495903299E-5</v>
      </c>
      <c r="M2316" s="1" cm="1">
        <f t="array" ref="M2316">SUMPRODUCT(ISNUMBER(SEARCH("SUP_ELCH2*D",[1]OUT_SyntheticFuels!$C$4:$C$1000))*1,("var_ncap"=[1]OUT_SyntheticFuels!$B$4:$B$1000)*1,[1]OUT_SyntheticFuels!L$4:L$1000)</f>
        <v>3.8266905986893399E-5</v>
      </c>
      <c r="N2316" s="1" cm="1">
        <f t="array" ref="N2316">SUMPRODUCT(ISNUMBER(SEARCH("SUP_ELCH2*D",[1]OUT_SyntheticFuels!$C$4:$C$1000))*1,("var_ncap"=[1]OUT_SyntheticFuels!$B$4:$B$1000)*1,[1]OUT_SyntheticFuels!M$4:M$1000)</f>
        <v>4.0292993087362202E-5</v>
      </c>
      <c r="O2316" s="1" cm="1">
        <f t="array" ref="O2316">SUMPRODUCT(ISNUMBER(SEARCH("SUP_ELCH2*D",[1]OUT_SyntheticFuels!$C$4:$C$1000))*1,("var_ncap"=[1]OUT_SyntheticFuels!$B$4:$B$1000)*1,[1]OUT_SyntheticFuels!N$4:N$1000)</f>
        <v>1.3034804518830399E-4</v>
      </c>
      <c r="P2316" s="1" cm="1">
        <f t="array" ref="P2316">SUMPRODUCT(ISNUMBER(SEARCH("SUP_ELCH2*D",[1]OUT_SyntheticFuels!$C$4:$C$1000))*1,("var_ncap"=[1]OUT_SyntheticFuels!$B$4:$B$1000)*1,[1]OUT_SyntheticFuels!O$4:O$1000)</f>
        <v>3.1878309612470399E-6</v>
      </c>
      <c r="Q2316" s="1" cm="1">
        <f t="array" ref="Q2316">SUMPRODUCT(ISNUMBER(SEARCH("SUP_ELCH2*D",[1]OUT_SyntheticFuels!$C$4:$C$1000))*1,("var_ncap"=[1]OUT_SyntheticFuels!$B$4:$B$1000)*1,[1]OUT_SyntheticFuels!P$4:P$1000)</f>
        <v>1.21251737508937E-4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4.2198177342653699E-4</v>
      </c>
      <c r="L2317" s="1" cm="1">
        <f t="array" ref="L2317">SUMPRODUCT(ISNUMBER(SEARCH("SUP_ELCH2*SOEC*",[1]OUT_SyntheticFuels!$C$4:$C$1000))*1,("var_ncap"=[1]OUT_SyntheticFuels!$B$4:$B$1000)*1,[1]OUT_SyntheticFuels!K$4:K$1000)</f>
        <v>1.2511596184252999E-4</v>
      </c>
      <c r="M2317" s="1" cm="1">
        <f t="array" ref="M2317">SUMPRODUCT(ISNUMBER(SEARCH("SUP_ELCH2*SOEC*",[1]OUT_SyntheticFuels!$C$4:$C$1000))*1,("var_ncap"=[1]OUT_SyntheticFuels!$B$4:$B$1000)*1,[1]OUT_SyntheticFuels!L$4:L$1000)</f>
        <v>3.22164458408512E-4</v>
      </c>
      <c r="N2317" s="1" cm="1">
        <f t="array" ref="N2317">SUMPRODUCT(ISNUMBER(SEARCH("SUP_ELCH2*SOEC*",[1]OUT_SyntheticFuels!$C$4:$C$1000))*1,("var_ncap"=[1]OUT_SyntheticFuels!$B$4:$B$1000)*1,[1]OUT_SyntheticFuels!M$4:M$1000)</f>
        <v>3.4111372667329601E-4</v>
      </c>
      <c r="O2317" s="1" cm="1">
        <f t="array" ref="O2317">SUMPRODUCT(ISNUMBER(SEARCH("SUP_ELCH2*SOEC*",[1]OUT_SyntheticFuels!$C$4:$C$1000))*1,("var_ncap"=[1]OUT_SyntheticFuels!$B$4:$B$1000)*1,[1]OUT_SyntheticFuels!N$4:N$1000)</f>
        <v>6.2377947791981297E-4</v>
      </c>
      <c r="P2317" s="1" cm="1">
        <f t="array" ref="P2317">SUMPRODUCT(ISNUMBER(SEARCH("SUP_ELCH2*SOEC*",[1]OUT_SyntheticFuels!$C$4:$C$1000))*1,("var_ncap"=[1]OUT_SyntheticFuels!$B$4:$B$1000)*1,[1]OUT_SyntheticFuels!O$4:O$1000)</f>
        <v>5.9384738460086699E-5</v>
      </c>
      <c r="Q2317" s="1" cm="1">
        <f t="array" ref="Q2317">SUMPRODUCT(ISNUMBER(SEARCH("SUP_ELCH2*SOEC*",[1]OUT_SyntheticFuels!$C$4:$C$1000))*1,("var_ncap"=[1]OUT_SyntheticFuels!$B$4:$B$1000)*1,[1]OUT_SyntheticFuels!P$4:P$1000)</f>
        <v>1.41972386806381E-3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2.5154951546233302E-7</v>
      </c>
      <c r="J2318" s="1">
        <f t="shared" si="2323"/>
        <v>8.2280210991158195E-7</v>
      </c>
      <c r="K2318" s="1">
        <f t="shared" si="2323"/>
        <v>1.588626979926036E-6</v>
      </c>
      <c r="L2318" s="1">
        <f t="shared" ref="L2318:O2318" si="2324">SUM(L2319:L2320)</f>
        <v>2.97343887247677E-6</v>
      </c>
      <c r="M2318" s="1">
        <f t="shared" si="2324"/>
        <v>1.599357994202524E-4</v>
      </c>
      <c r="N2318" s="1">
        <f t="shared" si="2324"/>
        <v>3.4849672441050701E-6</v>
      </c>
      <c r="O2318" s="1">
        <f t="shared" si="2324"/>
        <v>6.8691979189872601E-5</v>
      </c>
      <c r="P2318" s="1">
        <f>SUM(P2319:P2320)</f>
        <v>6.8873144433094898E-6</v>
      </c>
      <c r="Q2318" s="1">
        <f>SUM(Q2319:Q2320)</f>
        <v>2.6400370345991631E-4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2.5154951546233302E-7</v>
      </c>
      <c r="J2319" s="1" cm="1">
        <f t="array" ref="J2319">SUMPRODUCT(ISNUMBER(SEARCH("SUP_NGAH2",[1]OUT_SyntheticFuels!$C$4:$C$1000))*1,("var_ncap"=[1]OUT_SyntheticFuels!$B$4:$B$1000)*1,[1]OUT_SyntheticFuels!I$4:I$1000)-J2320</f>
        <v>8.2280210991158195E-7</v>
      </c>
      <c r="K2319" s="1" cm="1">
        <f t="array" ref="K2319">SUMPRODUCT(ISNUMBER(SEARCH("SUP_NGAH2",[1]OUT_SyntheticFuels!$C$4:$C$1000))*1,("var_ncap"=[1]OUT_SyntheticFuels!$B$4:$B$1000)*1,[1]OUT_SyntheticFuels!J$4:J$1000)-K2320</f>
        <v>1.08485591415571E-6</v>
      </c>
      <c r="L2319" s="1" cm="1">
        <f t="array" ref="L2319">SUMPRODUCT(ISNUMBER(SEARCH("SUP_NGAH2",[1]OUT_SyntheticFuels!$C$4:$C$1000))*1,("var_ncap"=[1]OUT_SyntheticFuels!$B$4:$B$1000)*1,[1]OUT_SyntheticFuels!K$4:K$1000)-L2320</f>
        <v>1.8240520536398699E-6</v>
      </c>
      <c r="M2319" s="1" cm="1">
        <f t="array" ref="M2319">SUMPRODUCT(ISNUMBER(SEARCH("SUP_NGAH2",[1]OUT_SyntheticFuels!$C$4:$C$1000))*1,("var_ncap"=[1]OUT_SyntheticFuels!$B$4:$B$1000)*1,[1]OUT_SyntheticFuels!L$4:L$1000)-M2320</f>
        <v>8.9297537156055905E-5</v>
      </c>
      <c r="N2319" s="1" cm="1">
        <f t="array" ref="N2319">SUMPRODUCT(ISNUMBER(SEARCH("SUP_NGAH2",[1]OUT_SyntheticFuels!$C$4:$C$1000))*1,("var_ncap"=[1]OUT_SyntheticFuels!$B$4:$B$1000)*1,[1]OUT_SyntheticFuels!M$4:M$1000)-N2320</f>
        <v>2.5568445330241302E-6</v>
      </c>
      <c r="O2319" s="1" cm="1">
        <f t="array" ref="O2319">SUMPRODUCT(ISNUMBER(SEARCH("SUP_NGAH2",[1]OUT_SyntheticFuels!$C$4:$C$1000))*1,("var_ncap"=[1]OUT_SyntheticFuels!$B$4:$B$1000)*1,[1]OUT_SyntheticFuels!N$4:N$1000)-O2320</f>
        <v>4.9384119062542201E-5</v>
      </c>
      <c r="P2319" s="1" cm="1">
        <f t="array" ref="P2319">SUMPRODUCT(ISNUMBER(SEARCH("SUP_NGAH2",[1]OUT_SyntheticFuels!$C$4:$C$1000))*1,("var_ncap"=[1]OUT_SyntheticFuels!$B$4:$B$1000)*1,[1]OUT_SyntheticFuels!O$4:O$1000)-P2320</f>
        <v>4.8345508665236202E-6</v>
      </c>
      <c r="Q2319" s="1" cm="1">
        <f t="array" ref="Q2319">SUMPRODUCT(ISNUMBER(SEARCH("SUP_NGAH2",[1]OUT_SyntheticFuels!$C$4:$C$1000))*1,("var_ncap"=[1]OUT_SyntheticFuels!$B$4:$B$1000)*1,[1]OUT_SyntheticFuels!P$4:P$1000)-Q2320</f>
        <v>1.8413204574986699E-4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5.0377106577032598E-7</v>
      </c>
      <c r="L2320" s="1" cm="1">
        <f t="array" ref="L2320">SUMPRODUCT(ISNUMBER(SEARCH("SUP_NGAH2CCS",[1]OUT_SyntheticFuels!$C$4:$C$1000))*1,("var_ncap"=[1]OUT_SyntheticFuels!$B$4:$B$1000)*1,[1]OUT_SyntheticFuels!K$4:K$1000)</f>
        <v>1.1493868188369001E-6</v>
      </c>
      <c r="M2320" s="1" cm="1">
        <f t="array" ref="M2320">SUMPRODUCT(ISNUMBER(SEARCH("SUP_NGAH2CCS",[1]OUT_SyntheticFuels!$C$4:$C$1000))*1,("var_ncap"=[1]OUT_SyntheticFuels!$B$4:$B$1000)*1,[1]OUT_SyntheticFuels!L$4:L$1000)</f>
        <v>7.0638262264196495E-5</v>
      </c>
      <c r="N2320" s="1" cm="1">
        <f t="array" ref="N2320">SUMPRODUCT(ISNUMBER(SEARCH("SUP_NGAH2CCS",[1]OUT_SyntheticFuels!$C$4:$C$1000))*1,("var_ncap"=[1]OUT_SyntheticFuels!$B$4:$B$1000)*1,[1]OUT_SyntheticFuels!M$4:M$1000)</f>
        <v>9.2812271108094E-7</v>
      </c>
      <c r="O2320" s="1" cm="1">
        <f t="array" ref="O2320">SUMPRODUCT(ISNUMBER(SEARCH("SUP_NGAH2CCS",[1]OUT_SyntheticFuels!$C$4:$C$1000))*1,("var_ncap"=[1]OUT_SyntheticFuels!$B$4:$B$1000)*1,[1]OUT_SyntheticFuels!N$4:N$1000)</f>
        <v>1.93078601273304E-5</v>
      </c>
      <c r="P2320" s="1" cm="1">
        <f t="array" ref="P2320">SUMPRODUCT(ISNUMBER(SEARCH("SUP_NGAH2CCS",[1]OUT_SyntheticFuels!$C$4:$C$1000))*1,("var_ncap"=[1]OUT_SyntheticFuels!$B$4:$B$1000)*1,[1]OUT_SyntheticFuels!O$4:O$1000)</f>
        <v>2.05276357678587E-6</v>
      </c>
      <c r="Q2320" s="1" cm="1">
        <f t="array" ref="Q2320">SUMPRODUCT(ISNUMBER(SEARCH("SUP_NGAH2CCS",[1]OUT_SyntheticFuels!$C$4:$C$1000))*1,("var_ncap"=[1]OUT_SyntheticFuels!$B$4:$B$1000)*1,[1]OUT_SyntheticFuels!P$4:P$1000)</f>
        <v>7.98716577100493E-5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0</v>
      </c>
      <c r="J2321" s="1">
        <f t="shared" si="2325"/>
        <v>0</v>
      </c>
      <c r="K2321" s="1">
        <f t="shared" si="2325"/>
        <v>0</v>
      </c>
      <c r="L2321" s="1">
        <f t="shared" ref="L2321:O2321" si="2326">SUM(L2322:L2323)</f>
        <v>0</v>
      </c>
      <c r="M2321" s="1">
        <f t="shared" si="2326"/>
        <v>0.16903119772851682</v>
      </c>
      <c r="N2321" s="1">
        <f t="shared" si="2326"/>
        <v>6.0538605648152551E-6</v>
      </c>
      <c r="O2321" s="1">
        <f t="shared" si="2326"/>
        <v>2.725250254685754E-2</v>
      </c>
      <c r="P2321" s="1">
        <f>SUM(P2322:P2323)</f>
        <v>5.9952898683217288E-3</v>
      </c>
      <c r="Q2321" s="1">
        <f>SUM(Q2322:Q2323)</f>
        <v>8.9143085212044001E-3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M2322" s="1" cm="1">
        <f t="array" ref="M2322">SUMPRODUCT(ISNUMBER(SEARCH("SUP_WODH2",[1]OUT_SyntheticFuels!$C$4:$C$1000))*1,("var_ncap"=[1]OUT_SyntheticFuels!$B$4:$B$1000)*1,[1]OUT_SyntheticFuels!L$4:L$1000)-M2323</f>
        <v>3.5891398817822218E-5</v>
      </c>
      <c r="N2322" s="1" cm="1">
        <f t="array" ref="N2322">SUMPRODUCT(ISNUMBER(SEARCH("SUP_WODH2",[1]OUT_SyntheticFuels!$C$4:$C$1000))*1,("var_ncap"=[1]OUT_SyntheticFuels!$B$4:$B$1000)*1,[1]OUT_SyntheticFuels!M$4:M$1000)-N2323</f>
        <v>7.8690527791119529E-7</v>
      </c>
      <c r="O2322" s="1" cm="1">
        <f t="array" ref="O2322">SUMPRODUCT(ISNUMBER(SEARCH("SUP_WODH2",[1]OUT_SyntheticFuels!$C$4:$C$1000))*1,("var_ncap"=[1]OUT_SyntheticFuels!$B$4:$B$1000)*1,[1]OUT_SyntheticFuels!N$4:N$1000)-O2323</f>
        <v>1.1848653665141179E-5</v>
      </c>
      <c r="P2322" s="1" cm="1">
        <f t="array" ref="P2322">SUMPRODUCT(ISNUMBER(SEARCH("SUP_WODH2",[1]OUT_SyntheticFuels!$C$4:$C$1000))*1,("var_ncap"=[1]OUT_SyntheticFuels!$B$4:$B$1000)*1,[1]OUT_SyntheticFuels!O$4:O$1000)-P2323</f>
        <v>8.576065394288665E-7</v>
      </c>
      <c r="Q2322" s="1" cm="1">
        <f t="array" ref="Q2322">SUMPRODUCT(ISNUMBER(SEARCH("SUP_WODH2",[1]OUT_SyntheticFuels!$C$4:$C$1000))*1,("var_ncap"=[1]OUT_SyntheticFuels!$B$4:$B$1000)*1,[1]OUT_SyntheticFuels!P$4:P$1000)-Q2323</f>
        <v>5.4080818553859863E-5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0.168995306329699</v>
      </c>
      <c r="N2323" s="1" cm="1">
        <f t="array" ref="N2323">SUMPRODUCT(ISNUMBER(SEARCH("SUP_WODH2CCS",[1]OUT_SyntheticFuels!$C$4:$C$1000))*1,("var_ncap"=[1]OUT_SyntheticFuels!$B$4:$B$1000)*1,[1]OUT_SyntheticFuels!M$4:M$1000)</f>
        <v>5.2669552869040598E-6</v>
      </c>
      <c r="O2323" s="1" cm="1">
        <f t="array" ref="O2323">SUMPRODUCT(ISNUMBER(SEARCH("SUP_WODH2CCS",[1]OUT_SyntheticFuels!$C$4:$C$1000))*1,("var_ncap"=[1]OUT_SyntheticFuels!$B$4:$B$1000)*1,[1]OUT_SyntheticFuels!N$4:N$1000)</f>
        <v>2.7240653893192399E-2</v>
      </c>
      <c r="P2323" s="1" cm="1">
        <f t="array" ref="P2323">SUMPRODUCT(ISNUMBER(SEARCH("SUP_WODH2CCS",[1]OUT_SyntheticFuels!$C$4:$C$1000))*1,("var_ncap"=[1]OUT_SyntheticFuels!$B$4:$B$1000)*1,[1]OUT_SyntheticFuels!O$4:O$1000)</f>
        <v>5.9944322617822999E-3</v>
      </c>
      <c r="Q2323" s="1" cm="1">
        <f t="array" ref="Q2323">SUMPRODUCT(ISNUMBER(SEARCH("SUP_WODH2CCS",[1]OUT_SyntheticFuels!$C$4:$C$1000))*1,("var_ncap"=[1]OUT_SyntheticFuels!$B$4:$B$1000)*1,[1]OUT_SyntheticFuels!P$4:P$1000)</f>
        <v>8.8602277026505402E-3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1.5364258648667599E-7</v>
      </c>
      <c r="G2325" s="7" cm="1">
        <f t="array" ref="G2325">SUMPRODUCT(("CT_CWODBDS"=[1]OUT_SyntheticFuels!$C$4:$C$1000)*1,("var_ncap"=[1]OUT_SyntheticFuels!$B$4:$B$1000)*1,[1]OUT_SyntheticFuels!F$4:F$1000)</f>
        <v>7.00166004281273E-8</v>
      </c>
      <c r="H2325" s="7" cm="1">
        <f t="array" ref="H2325">SUMPRODUCT(("CT_CWODBDS"=[1]OUT_SyntheticFuels!$C$4:$C$1000)*1,("var_ncap"=[1]OUT_SyntheticFuels!$B$4:$B$1000)*1,[1]OUT_SyntheticFuels!G$4:G$1000)</f>
        <v>5.9911681395866296E-8</v>
      </c>
      <c r="I2325" s="7" cm="1">
        <f t="array" ref="I2325">SUMPRODUCT(("CT_CWODBDS"=[1]OUT_SyntheticFuels!$C$4:$C$1000)*1,("var_ncap"=[1]OUT_SyntheticFuels!$B$4:$B$1000)*1,[1]OUT_SyntheticFuels!H$4:H$1000)</f>
        <v>1.12602155121639E-7</v>
      </c>
      <c r="J2325" s="7" cm="1">
        <f t="array" ref="J2325">SUMPRODUCT(("CT_CWODBDS"=[1]OUT_SyntheticFuels!$C$4:$C$1000)*1,("var_ncap"=[1]OUT_SyntheticFuels!$B$4:$B$1000)*1,[1]OUT_SyntheticFuels!I$4:I$1000)</f>
        <v>2.38598673818461E-5</v>
      </c>
      <c r="K2325" s="7" cm="1">
        <f t="array" ref="K2325">SUMPRODUCT(("CT_CWODBDS"=[1]OUT_SyntheticFuels!$C$4:$C$1000)*1,("var_ncap"=[1]OUT_SyntheticFuels!$B$4:$B$1000)*1,[1]OUT_SyntheticFuels!J$4:J$1000)</f>
        <v>1.55252765521921E-6</v>
      </c>
      <c r="L2325" s="7" cm="1">
        <f t="array" ref="L2325">SUMPRODUCT(("CT_CWODBDS"=[1]OUT_SyntheticFuels!$C$4:$C$1000)*1,("var_ncap"=[1]OUT_SyntheticFuels!$B$4:$B$1000)*1,[1]OUT_SyntheticFuels!K$4:K$1000)</f>
        <v>1.2005331912427101E-6</v>
      </c>
      <c r="M2325" s="7" cm="1">
        <f t="array" ref="M2325">SUMPRODUCT(("CT_CWODBDS"=[1]OUT_SyntheticFuels!$C$4:$C$1000)*1,("var_ncap"=[1]OUT_SyntheticFuels!$B$4:$B$1000)*1,[1]OUT_SyntheticFuels!L$4:L$1000)</f>
        <v>1.62574950714297E-5</v>
      </c>
      <c r="N2325" s="7" cm="1">
        <f t="array" ref="N2325">SUMPRODUCT(("CT_CWODBDS"=[1]OUT_SyntheticFuels!$C$4:$C$1000)*1,("var_ncap"=[1]OUT_SyntheticFuels!$B$4:$B$1000)*1,[1]OUT_SyntheticFuels!M$4:M$1000)</f>
        <v>3.71148900844373E-6</v>
      </c>
      <c r="O2325" s="7" cm="1">
        <f t="array" ref="O2325">SUMPRODUCT(("CT_CWODBDS"=[1]OUT_SyntheticFuels!$C$4:$C$1000)*1,("var_ncap"=[1]OUT_SyntheticFuels!$B$4:$B$1000)*1,[1]OUT_SyntheticFuels!N$4:N$1000)</f>
        <v>2.8330315200822899E-5</v>
      </c>
      <c r="P2325" s="7" cm="1">
        <f t="array" ref="P2325">SUMPRODUCT(("CT_CWODBDS"=[1]OUT_SyntheticFuels!$C$4:$C$1000)*1,("var_ncap"=[1]OUT_SyntheticFuels!$B$4:$B$1000)*1,[1]OUT_SyntheticFuels!O$4:O$1000)</f>
        <v>6.6984486127483003E-7</v>
      </c>
      <c r="Q2325" s="7" cm="1">
        <f t="array" ref="Q2325">SUMPRODUCT(("CT_CWODBDS"=[1]OUT_SyntheticFuels!$C$4:$C$1000)*1,("var_ncap"=[1]OUT_SyntheticFuels!$B$4:$B$1000)*1,[1]OUT_SyntheticFuels!P$4:P$1000)</f>
        <v>6.5609183175932296E-5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1.9883604489769E-5</v>
      </c>
      <c r="L2326" s="7" cm="1">
        <f t="array" ref="L2326">SUMPRODUCT(("CT_CWODBDSCCS"=[1]OUT_SyntheticFuels!$C$4:$C$1000)*1,("var_ncap"=[1]OUT_SyntheticFuels!$B$4:$B$1000)*1,[1]OUT_SyntheticFuels!K$4:K$1000)</f>
        <v>4.7653299909511601E-6</v>
      </c>
      <c r="M2326" s="7" cm="1">
        <f t="array" ref="M2326">SUMPRODUCT(("CT_CWODBDSCCS"=[1]OUT_SyntheticFuels!$C$4:$C$1000)*1,("var_ncap"=[1]OUT_SyntheticFuels!$B$4:$B$1000)*1,[1]OUT_SyntheticFuels!L$4:L$1000)</f>
        <v>0.18859004235642701</v>
      </c>
      <c r="N2326" s="7" cm="1">
        <f t="array" ref="N2326">SUMPRODUCT(("CT_CWODBDSCCS"=[1]OUT_SyntheticFuels!$C$4:$C$1000)*1,("var_ncap"=[1]OUT_SyntheticFuels!$B$4:$B$1000)*1,[1]OUT_SyntheticFuels!M$4:M$1000)</f>
        <v>1.25654165977658E-2</v>
      </c>
      <c r="O2326" s="7" cm="1">
        <f t="array" ref="O2326">SUMPRODUCT(("CT_CWODBDSCCS"=[1]OUT_SyntheticFuels!$C$4:$C$1000)*1,("var_ncap"=[1]OUT_SyntheticFuels!$B$4:$B$1000)*1,[1]OUT_SyntheticFuels!N$4:N$1000)</f>
        <v>4.0295607106300098E-7</v>
      </c>
      <c r="P2326" s="7" cm="1">
        <f t="array" ref="P2326">SUMPRODUCT(("CT_CWODBDSCCS"=[1]OUT_SyntheticFuels!$C$4:$C$1000)*1,("var_ncap"=[1]OUT_SyntheticFuels!$B$4:$B$1000)*1,[1]OUT_SyntheticFuels!O$4:O$1000)</f>
        <v>8.4393067714146708E-6</v>
      </c>
      <c r="Q2326" s="7" cm="1">
        <f t="array" ref="Q2326">SUMPRODUCT(("CT_CWODBDSCCS"=[1]OUT_SyntheticFuels!$C$4:$C$1000)*1,("var_ncap"=[1]OUT_SyntheticFuels!$B$4:$B$1000)*1,[1]OUT_SyntheticFuels!P$4:P$1000)</f>
        <v>0.192299723672645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4.8588613257823402E-3</v>
      </c>
      <c r="G2327" s="7" cm="1">
        <f t="array" ref="G2327">SUMPRODUCT(("CT_CWODETH"=[1]OUT_SyntheticFuels!$C$4:$C$1000)*1,("var_ncap"=[1]OUT_SyntheticFuels!$B$4:$B$1000)*1,[1]OUT_SyntheticFuels!F$4:F$1000)</f>
        <v>1.46409331185327E-7</v>
      </c>
      <c r="H2327" s="7" cm="1">
        <f t="array" ref="H2327">SUMPRODUCT(("CT_CWODETH"=[1]OUT_SyntheticFuels!$C$4:$C$1000)*1,("var_ncap"=[1]OUT_SyntheticFuels!$B$4:$B$1000)*1,[1]OUT_SyntheticFuels!G$4:G$1000)</f>
        <v>1.9891501781250999E-7</v>
      </c>
      <c r="I2327" s="7" cm="1">
        <f t="array" ref="I2327">SUMPRODUCT(("CT_CWODETH"=[1]OUT_SyntheticFuels!$C$4:$C$1000)*1,("var_ncap"=[1]OUT_SyntheticFuels!$B$4:$B$1000)*1,[1]OUT_SyntheticFuels!H$4:H$1000)</f>
        <v>1.4226720010706499E-7</v>
      </c>
      <c r="J2327" s="7" cm="1">
        <f t="array" ref="J2327">SUMPRODUCT(("CT_CWODETH"=[1]OUT_SyntheticFuels!$C$4:$C$1000)*1,("var_ncap"=[1]OUT_SyntheticFuels!$B$4:$B$1000)*1,[1]OUT_SyntheticFuels!I$4:I$1000)</f>
        <v>1.3248052569035301E-6</v>
      </c>
      <c r="K2327" s="7" cm="1">
        <f t="array" ref="K2327">SUMPRODUCT(("CT_CWODETH"=[1]OUT_SyntheticFuels!$C$4:$C$1000)*1,("var_ncap"=[1]OUT_SyntheticFuels!$B$4:$B$1000)*1,[1]OUT_SyntheticFuels!J$4:J$1000)</f>
        <v>6.8526035768693096E-6</v>
      </c>
      <c r="L2327" s="7" cm="1">
        <f t="array" ref="L2327">SUMPRODUCT(("CT_CWODETH"=[1]OUT_SyntheticFuels!$C$4:$C$1000)*1,("var_ncap"=[1]OUT_SyntheticFuels!$B$4:$B$1000)*1,[1]OUT_SyntheticFuels!K$4:K$1000)</f>
        <v>8.4208045780458408E-6</v>
      </c>
      <c r="M2327" s="7" cm="1">
        <f t="array" ref="M2327">SUMPRODUCT(("CT_CWODETH"=[1]OUT_SyntheticFuels!$C$4:$C$1000)*1,("var_ncap"=[1]OUT_SyntheticFuels!$B$4:$B$1000)*1,[1]OUT_SyntheticFuels!L$4:L$1000)</f>
        <v>1.16965079275257E-5</v>
      </c>
      <c r="N2327" s="7" cm="1">
        <f t="array" ref="N2327">SUMPRODUCT(("CT_CWODETH"=[1]OUT_SyntheticFuels!$C$4:$C$1000)*1,("var_ncap"=[1]OUT_SyntheticFuels!$B$4:$B$1000)*1,[1]OUT_SyntheticFuels!M$4:M$1000)</f>
        <v>1.02325367608801E-6</v>
      </c>
      <c r="O2327" s="7" cm="1">
        <f t="array" ref="O2327">SUMPRODUCT(("CT_CWODETH"=[1]OUT_SyntheticFuels!$C$4:$C$1000)*1,("var_ncap"=[1]OUT_SyntheticFuels!$B$4:$B$1000)*1,[1]OUT_SyntheticFuels!N$4:N$1000)</f>
        <v>2.13840496677472E-5</v>
      </c>
      <c r="P2327" s="7" cm="1">
        <f t="array" ref="P2327">SUMPRODUCT(("CT_CWODETH"=[1]OUT_SyntheticFuels!$C$4:$C$1000)*1,("var_ncap"=[1]OUT_SyntheticFuels!$B$4:$B$1000)*1,[1]OUT_SyntheticFuels!O$4:O$1000)</f>
        <v>1.2118660984748601E-6</v>
      </c>
      <c r="Q2327" s="7" cm="1">
        <f t="array" ref="Q2327">SUMPRODUCT(("CT_CWODETH"=[1]OUT_SyntheticFuels!$C$4:$C$1000)*1,("var_ncap"=[1]OUT_SyntheticFuels!$B$4:$B$1000)*1,[1]OUT_SyntheticFuels!P$4:P$1000)</f>
        <v>5.4868326893383697E-5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1.3723337051573299E-5</v>
      </c>
      <c r="L2328" s="7" cm="1">
        <f t="array" ref="L2328">SUMPRODUCT(("CT_CWODETHCCS"=[1]OUT_SyntheticFuels!$C$4:$C$1000)*1,("var_ncap"=[1]OUT_SyntheticFuels!$B$4:$B$1000)*1,[1]OUT_SyntheticFuels!K$4:K$1000)</f>
        <v>1.2933822254651299E-6</v>
      </c>
      <c r="M2328" s="7" cm="1">
        <f t="array" ref="M2328">SUMPRODUCT(("CT_CWODETHCCS"=[1]OUT_SyntheticFuels!$C$4:$C$1000)*1,("var_ncap"=[1]OUT_SyntheticFuels!$B$4:$B$1000)*1,[1]OUT_SyntheticFuels!L$4:L$1000)</f>
        <v>9.6172635823771495E-6</v>
      </c>
      <c r="N2328" s="7" cm="1">
        <f t="array" ref="N2328">SUMPRODUCT(("CT_CWODETHCCS"=[1]OUT_SyntheticFuels!$C$4:$C$1000)*1,("var_ncap"=[1]OUT_SyntheticFuels!$B$4:$B$1000)*1,[1]OUT_SyntheticFuels!M$4:M$1000)</f>
        <v>3.0216746210908801E-7</v>
      </c>
      <c r="O2328" s="7" cm="1">
        <f t="array" ref="O2328">SUMPRODUCT(("CT_CWODETHCCS"=[1]OUT_SyntheticFuels!$C$4:$C$1000)*1,("var_ncap"=[1]OUT_SyntheticFuels!$B$4:$B$1000)*1,[1]OUT_SyntheticFuels!N$4:N$1000)</f>
        <v>2.28904441163367E-5</v>
      </c>
      <c r="P2328" s="7" cm="1">
        <f t="array" ref="P2328">SUMPRODUCT(("CT_CWODETHCCS"=[1]OUT_SyntheticFuels!$C$4:$C$1000)*1,("var_ncap"=[1]OUT_SyntheticFuels!$B$4:$B$1000)*1,[1]OUT_SyntheticFuels!O$4:O$1000)</f>
        <v>4.7677078981342501E-7</v>
      </c>
      <c r="Q2328" s="7" cm="1">
        <f t="array" ref="Q2328">SUMPRODUCT(("CT_CWODETHCCS"=[1]OUT_SyntheticFuels!$C$4:$C$1000)*1,("var_ncap"=[1]OUT_SyntheticFuels!$B$4:$B$1000)*1,[1]OUT_SyntheticFuels!P$4:P$1000)</f>
        <v>5.3428560417544298E-5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4.95091846373217E-2</v>
      </c>
      <c r="G2329" s="7" cm="1">
        <f t="array" ref="G2329">SUMPRODUCT(("SUP_MNRBIO"=[1]OUT_SyntheticFuels!$C$4:$C$1000)*1,("var_ncap"=[1]OUT_SyntheticFuels!$B$4:$B$1000)*1,[1]OUT_SyntheticFuels!F$4:F$1000)</f>
        <v>7.98037750171217E-2</v>
      </c>
      <c r="H2329" s="7" cm="1">
        <f t="array" ref="H2329">SUMPRODUCT(("SUP_MNRBIO"=[1]OUT_SyntheticFuels!$C$4:$C$1000)*1,("var_ncap"=[1]OUT_SyntheticFuels!$B$4:$B$1000)*1,[1]OUT_SyntheticFuels!G$4:G$1000)</f>
        <v>3.3084002140555797E-2</v>
      </c>
      <c r="I2329" s="7" cm="1">
        <f t="array" ref="I2329">SUMPRODUCT(("SUP_MNRBIO"=[1]OUT_SyntheticFuels!$C$4:$C$1000)*1,("var_ncap"=[1]OUT_SyntheticFuels!$B$4:$B$1000)*1,[1]OUT_SyntheticFuels!H$4:H$1000)</f>
        <v>3.9849945669237597E-6</v>
      </c>
      <c r="J2329" s="7" cm="1">
        <f t="array" ref="J2329">SUMPRODUCT(("SUP_MNRBIO"=[1]OUT_SyntheticFuels!$C$4:$C$1000)*1,("var_ncap"=[1]OUT_SyntheticFuels!$B$4:$B$1000)*1,[1]OUT_SyntheticFuels!I$4:I$1000)</f>
        <v>7.2930948742184002E-6</v>
      </c>
      <c r="K2329" s="7" cm="1">
        <f t="array" ref="K2329">SUMPRODUCT(("SUP_MNRBIO"=[1]OUT_SyntheticFuels!$C$4:$C$1000)*1,("var_ncap"=[1]OUT_SyntheticFuels!$B$4:$B$1000)*1,[1]OUT_SyntheticFuels!J$4:J$1000)</f>
        <v>5.9746748673460998E-2</v>
      </c>
      <c r="L2329" s="7" cm="1">
        <f t="array" ref="L2329">SUMPRODUCT(("SUP_MNRBIO"=[1]OUT_SyntheticFuels!$C$4:$C$1000)*1,("var_ncap"=[1]OUT_SyntheticFuels!$B$4:$B$1000)*1,[1]OUT_SyntheticFuels!K$4:K$1000)</f>
        <v>0.13824489031777601</v>
      </c>
      <c r="M2329" s="7" cm="1">
        <f t="array" ref="M2329">SUMPRODUCT(("SUP_MNRBIO"=[1]OUT_SyntheticFuels!$C$4:$C$1000)*1,("var_ncap"=[1]OUT_SyntheticFuels!$B$4:$B$1000)*1,[1]OUT_SyntheticFuels!L$4:L$1000)</f>
        <v>4.5636336393765402E-2</v>
      </c>
      <c r="N2329" s="7" cm="1">
        <f t="array" ref="N2329">SUMPRODUCT(("SUP_MNRBIO"=[1]OUT_SyntheticFuels!$C$4:$C$1000)*1,("var_ncap"=[1]OUT_SyntheticFuels!$B$4:$B$1000)*1,[1]OUT_SyntheticFuels!M$4:M$1000)</f>
        <v>7.9204536543094305E-3</v>
      </c>
      <c r="O2329" s="7" cm="1">
        <f t="array" ref="O2329">SUMPRODUCT(("SUP_MNRBIO"=[1]OUT_SyntheticFuels!$C$4:$C$1000)*1,("var_ncap"=[1]OUT_SyntheticFuels!$B$4:$B$1000)*1,[1]OUT_SyntheticFuels!N$4:N$1000)</f>
        <v>5.1837770629444398E-2</v>
      </c>
      <c r="P2329" s="7" cm="1">
        <f t="array" ref="P2329">SUMPRODUCT(("SUP_MNRBIO"=[1]OUT_SyntheticFuels!$C$4:$C$1000)*1,("var_ncap"=[1]OUT_SyntheticFuels!$B$4:$B$1000)*1,[1]OUT_SyntheticFuels!O$4:O$1000)</f>
        <v>0.13824439587795201</v>
      </c>
      <c r="Q2329" s="7" cm="1">
        <f t="array" ref="Q2329">SUMPRODUCT(("SUP_MNRBIO"=[1]OUT_SyntheticFuels!$C$4:$C$1000)*1,("var_ncap"=[1]OUT_SyntheticFuels!$B$4:$B$1000)*1,[1]OUT_SyntheticFuels!P$4:P$1000)</f>
        <v>4.5683021788488799E-2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4.0976505015269098E-3</v>
      </c>
      <c r="G2330" s="7" cm="1">
        <f t="array" ref="G2330">SUMPRODUCT(("SUP_WSTBIO"=[1]OUT_SyntheticFuels!$C$4:$C$1000)*1,("var_ncap"=[1]OUT_SyntheticFuels!$B$4:$B$1000)*1,[1]OUT_SyntheticFuels!F$4:F$1000)</f>
        <v>2.0400447243216099E-2</v>
      </c>
      <c r="H2330" s="7" cm="1">
        <f t="array" ref="H2330">SUMPRODUCT(("SUP_WSTBIO"=[1]OUT_SyntheticFuels!$C$4:$C$1000)*1,("var_ncap"=[1]OUT_SyntheticFuels!$B$4:$B$1000)*1,[1]OUT_SyntheticFuels!G$4:G$1000)</f>
        <v>4.6879191337650202E-7</v>
      </c>
      <c r="I2330" s="7" cm="1">
        <f t="array" ref="I2330">SUMPRODUCT(("SUP_WSTBIO"=[1]OUT_SyntheticFuels!$C$4:$C$1000)*1,("var_ncap"=[1]OUT_SyntheticFuels!$B$4:$B$1000)*1,[1]OUT_SyntheticFuels!H$4:H$1000)</f>
        <v>7.2849916847504803E-2</v>
      </c>
      <c r="J2330" s="7" cm="1">
        <f t="array" ref="J2330">SUMPRODUCT(("SUP_WSTBIO"=[1]OUT_SyntheticFuels!$C$4:$C$1000)*1,("var_ncap"=[1]OUT_SyntheticFuels!$B$4:$B$1000)*1,[1]OUT_SyntheticFuels!I$4:I$1000)</f>
        <v>0.116854245980065</v>
      </c>
      <c r="K2330" s="7" cm="1">
        <f t="array" ref="K2330">SUMPRODUCT(("SUP_WSTBIO"=[1]OUT_SyntheticFuels!$C$4:$C$1000)*1,("var_ncap"=[1]OUT_SyntheticFuels!$B$4:$B$1000)*1,[1]OUT_SyntheticFuels!J$4:J$1000)</f>
        <v>1.6474556185517301E-2</v>
      </c>
      <c r="L2330" s="7" cm="1">
        <f t="array" ref="L2330">SUMPRODUCT(("SUP_WSTBIO"=[1]OUT_SyntheticFuels!$C$4:$C$1000)*1,("var_ncap"=[1]OUT_SyntheticFuels!$B$4:$B$1000)*1,[1]OUT_SyntheticFuels!K$4:K$1000)</f>
        <v>0.16511215983709701</v>
      </c>
      <c r="M2330" s="7" cm="1">
        <f t="array" ref="M2330">SUMPRODUCT(("SUP_WSTBIO"=[1]OUT_SyntheticFuels!$C$4:$C$1000)*1,("var_ncap"=[1]OUT_SyntheticFuels!$B$4:$B$1000)*1,[1]OUT_SyntheticFuels!L$4:L$1000)</f>
        <v>7.3471601800371503E-2</v>
      </c>
      <c r="N2330" s="7" cm="1">
        <f t="array" ref="N2330">SUMPRODUCT(("SUP_WSTBIO"=[1]OUT_SyntheticFuels!$C$4:$C$1000)*1,("var_ncap"=[1]OUT_SyntheticFuels!$B$4:$B$1000)*1,[1]OUT_SyntheticFuels!M$4:M$1000)</f>
        <v>0.100965651756432</v>
      </c>
      <c r="O2330" s="7" cm="1">
        <f t="array" ref="O2330">SUMPRODUCT(("SUP_WSTBIO"=[1]OUT_SyntheticFuels!$C$4:$C$1000)*1,("var_ncap"=[1]OUT_SyntheticFuels!$B$4:$B$1000)*1,[1]OUT_SyntheticFuels!N$4:N$1000)</f>
        <v>4.9796951490844302E-2</v>
      </c>
      <c r="P2330" s="7" cm="1">
        <f t="array" ref="P2330">SUMPRODUCT(("SUP_WSTBIO"=[1]OUT_SyntheticFuels!$C$4:$C$1000)*1,("var_ncap"=[1]OUT_SyntheticFuels!$B$4:$B$1000)*1,[1]OUT_SyntheticFuels!O$4:O$1000)</f>
        <v>0.16511862896370799</v>
      </c>
      <c r="Q2330" s="7" cm="1">
        <f t="array" ref="Q2330">SUMPRODUCT(("SUP_WSTBIO"=[1]OUT_SyntheticFuels!$C$4:$C$1000)*1,("var_ncap"=[1]OUT_SyntheticFuels!$B$4:$B$1000)*1,[1]OUT_SyntheticFuels!P$4:P$1000)</f>
        <v>7.3440158442784495E-2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2.39330730004065E-5</v>
      </c>
      <c r="L2332" s="7" cm="1">
        <f t="array" ref="L2332">SUMPRODUCT(("SUP_WSTHTGBIO"=[1]OUT_SyntheticFuels!$C$4:$C$1000)*1,("var_ncap"=[1]OUT_SyntheticFuels!$B$4:$B$1000)*1,[1]OUT_SyntheticFuels!K$4:K$1000)</f>
        <v>4.2443047138690802E-6</v>
      </c>
      <c r="M2332" s="7" cm="1">
        <f t="array" ref="M2332">SUMPRODUCT(("SUP_WSTHTGBIO"=[1]OUT_SyntheticFuels!$C$4:$C$1000)*1,("var_ncap"=[1]OUT_SyntheticFuels!$B$4:$B$1000)*1,[1]OUT_SyntheticFuels!L$4:L$1000)</f>
        <v>5.8051573892804403E-5</v>
      </c>
      <c r="N2332" s="7" cm="1">
        <f t="array" ref="N2332">SUMPRODUCT(("SUP_WSTHTGBIO"=[1]OUT_SyntheticFuels!$C$4:$C$1000)*1,("var_ncap"=[1]OUT_SyntheticFuels!$B$4:$B$1000)*1,[1]OUT_SyntheticFuels!M$4:M$1000)</f>
        <v>4.3564041466119399E-7</v>
      </c>
      <c r="O2332" s="7" cm="1">
        <f t="array" ref="O2332">SUMPRODUCT(("SUP_WSTHTGBIO"=[1]OUT_SyntheticFuels!$C$4:$C$1000)*1,("var_ncap"=[1]OUT_SyntheticFuels!$B$4:$B$1000)*1,[1]OUT_SyntheticFuels!N$4:N$1000)</f>
        <v>9.01630837046759E-7</v>
      </c>
      <c r="P2332" s="7" cm="1">
        <f t="array" ref="P2332">SUMPRODUCT(("SUP_WSTHTGBIO"=[1]OUT_SyntheticFuels!$C$4:$C$1000)*1,("var_ncap"=[1]OUT_SyntheticFuels!$B$4:$B$1000)*1,[1]OUT_SyntheticFuels!O$4:O$1000)</f>
        <v>6.29125902762873E-7</v>
      </c>
      <c r="Q2332" s="7" cm="1">
        <f t="array" ref="Q2332">SUMPRODUCT(("SUP_WSTHTGBIO"=[1]OUT_SyntheticFuels!$C$4:$C$1000)*1,("var_ncap"=[1]OUT_SyntheticFuels!$B$4:$B$1000)*1,[1]OUT_SyntheticFuels!P$4:P$1000)</f>
        <v>1.05510648956769E-4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7.8159879852462292E-6</v>
      </c>
      <c r="L2333" s="7" cm="1">
        <f t="array" ref="L2333">SUMPRODUCT(("SUP_WSTHTGBIOCCS"=[1]OUT_SyntheticFuels!$C$4:$C$1000)*1,("var_ncap"=[1]OUT_SyntheticFuels!$B$4:$B$1000)*1,[1]OUT_SyntheticFuels!K$4:K$1000)</f>
        <v>9.0675528694356299E-7</v>
      </c>
      <c r="M2333" s="7" cm="1">
        <f t="array" ref="M2333">SUMPRODUCT(("SUP_WSTHTGBIOCCS"=[1]OUT_SyntheticFuels!$C$4:$C$1000)*1,("var_ncap"=[1]OUT_SyntheticFuels!$B$4:$B$1000)*1,[1]OUT_SyntheticFuels!L$4:L$1000)</f>
        <v>3.0237999039621601E-5</v>
      </c>
      <c r="N2333" s="7" cm="1">
        <f t="array" ref="N2333">SUMPRODUCT(("SUP_WSTHTGBIOCCS"=[1]OUT_SyntheticFuels!$C$4:$C$1000)*1,("var_ncap"=[1]OUT_SyntheticFuels!$B$4:$B$1000)*1,[1]OUT_SyntheticFuels!M$4:M$1000)</f>
        <v>7.1638623749643103E-8</v>
      </c>
      <c r="O2333" s="7" cm="1">
        <f t="array" ref="O2333">SUMPRODUCT(("SUP_WSTHTGBIOCCS"=[1]OUT_SyntheticFuels!$C$4:$C$1000)*1,("var_ncap"=[1]OUT_SyntheticFuels!$B$4:$B$1000)*1,[1]OUT_SyntheticFuels!N$4:N$1000)</f>
        <v>4.7561970633942501E-7</v>
      </c>
      <c r="P2333" s="7" cm="1">
        <f t="array" ref="P2333">SUMPRODUCT(("SUP_WSTHTGBIOCCS"=[1]OUT_SyntheticFuels!$C$4:$C$1000)*1,("var_ncap"=[1]OUT_SyntheticFuels!$B$4:$B$1000)*1,[1]OUT_SyntheticFuels!O$4:O$1000)</f>
        <v>6.3357257855046004E-7</v>
      </c>
      <c r="Q2333" s="7" cm="1">
        <f t="array" ref="Q2333">SUMPRODUCT(("SUP_WSTHTGBIOCCS"=[1]OUT_SyntheticFuels!$C$4:$C$1000)*1,("var_ncap"=[1]OUT_SyntheticFuels!$B$4:$B$1000)*1,[1]OUT_SyntheticFuels!P$4:P$1000)</f>
        <v>3.9691555091278603E-5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6.1302795252177003E-7</v>
      </c>
      <c r="G2334" s="7" cm="1">
        <f t="array" ref="G2334">SUMPRODUCT(("SUP_WODBIO"=[1]OUT_SyntheticFuels!$C$4:$C$1000)*1,("var_ncap"=[1]OUT_SyntheticFuels!$B$4:$B$1000)*1,[1]OUT_SyntheticFuels!F$4:F$1000)</f>
        <v>2.0492916595038899E-5</v>
      </c>
      <c r="H2334" s="7" cm="1">
        <f t="array" ref="H2334">SUMPRODUCT(("SUP_WODBIO"=[1]OUT_SyntheticFuels!$C$4:$C$1000)*1,("var_ncap"=[1]OUT_SyntheticFuels!$B$4:$B$1000)*1,[1]OUT_SyntheticFuels!G$4:G$1000)</f>
        <v>3.0971931851316801E-6</v>
      </c>
      <c r="I2334" s="7" cm="1">
        <f t="array" ref="I2334">SUMPRODUCT(("SUP_WODBIO"=[1]OUT_SyntheticFuels!$C$4:$C$1000)*1,("var_ncap"=[1]OUT_SyntheticFuels!$B$4:$B$1000)*1,[1]OUT_SyntheticFuels!H$4:H$1000)</f>
        <v>3.2322468529401603E-5</v>
      </c>
      <c r="J2334" s="7" cm="1">
        <f t="array" ref="J2334">SUMPRODUCT(("SUP_WODBIO"=[1]OUT_SyntheticFuels!$C$4:$C$1000)*1,("var_ncap"=[1]OUT_SyntheticFuels!$B$4:$B$1000)*1,[1]OUT_SyntheticFuels!I$4:I$1000)</f>
        <v>6.9585749877858701E-6</v>
      </c>
      <c r="K2334" s="7" cm="1">
        <f t="array" ref="K2334">SUMPRODUCT(("SUP_WODBIO"=[1]OUT_SyntheticFuels!$C$4:$C$1000)*1,("var_ncap"=[1]OUT_SyntheticFuels!$B$4:$B$1000)*1,[1]OUT_SyntheticFuels!J$4:J$1000)</f>
        <v>7.2264121354474698E-7</v>
      </c>
      <c r="L2334" s="7" cm="1">
        <f t="array" ref="L2334">SUMPRODUCT(("SUP_WODBIO"=[1]OUT_SyntheticFuels!$C$4:$C$1000)*1,("var_ncap"=[1]OUT_SyntheticFuels!$B$4:$B$1000)*1,[1]OUT_SyntheticFuels!K$4:K$1000)</f>
        <v>1.4008703447390301E-5</v>
      </c>
      <c r="M2334" s="7" cm="1">
        <f t="array" ref="M2334">SUMPRODUCT(("SUP_WODBIO"=[1]OUT_SyntheticFuels!$C$4:$C$1000)*1,("var_ncap"=[1]OUT_SyntheticFuels!$B$4:$B$1000)*1,[1]OUT_SyntheticFuels!L$4:L$1000)</f>
        <v>1.5047342594170699E-5</v>
      </c>
      <c r="N2334" s="7" cm="1">
        <f t="array" ref="N2334">SUMPRODUCT(("SUP_WODBIO"=[1]OUT_SyntheticFuels!$C$4:$C$1000)*1,("var_ncap"=[1]OUT_SyntheticFuels!$B$4:$B$1000)*1,[1]OUT_SyntheticFuels!M$4:M$1000)</f>
        <v>1.52286493278191E-6</v>
      </c>
      <c r="O2334" s="7" cm="1">
        <f t="array" ref="O2334">SUMPRODUCT(("SUP_WODBIO"=[1]OUT_SyntheticFuels!$C$4:$C$1000)*1,("var_ncap"=[1]OUT_SyntheticFuels!$B$4:$B$1000)*1,[1]OUT_SyntheticFuels!N$4:N$1000)</f>
        <v>1.87047974650695E-5</v>
      </c>
      <c r="P2334" s="7" cm="1">
        <f t="array" ref="P2334">SUMPRODUCT(("SUP_WODBIO"=[1]OUT_SyntheticFuels!$C$4:$C$1000)*1,("var_ncap"=[1]OUT_SyntheticFuels!$B$4:$B$1000)*1,[1]OUT_SyntheticFuels!O$4:O$1000)</f>
        <v>6.3740319879806198E-6</v>
      </c>
      <c r="Q2334" s="7" cm="1">
        <f t="array" ref="Q2334">SUMPRODUCT(("SUP_WODBIO"=[1]OUT_SyntheticFuels!$C$4:$C$1000)*1,("var_ncap"=[1]OUT_SyntheticFuels!$B$4:$B$1000)*1,[1]OUT_SyntheticFuels!P$4:P$1000)</f>
        <v>7.2812299768590301E-5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2.1246607332558799E-5</v>
      </c>
      <c r="L2335" s="7" cm="1">
        <f t="array" ref="L2335">SUMPRODUCT(("SUP_WODBIOCCS"=[1]OUT_SyntheticFuels!$C$4:$C$1000)*1,("var_ncap"=[1]OUT_SyntheticFuels!$B$4:$B$1000)*1,[1]OUT_SyntheticFuels!K$4:K$1000)</f>
        <v>5.2795746853004703E-6</v>
      </c>
      <c r="M2335" s="7" cm="1">
        <f t="array" ref="M2335">SUMPRODUCT(("SUP_WODBIOCCS"=[1]OUT_SyntheticFuels!$C$4:$C$1000)*1,("var_ncap"=[1]OUT_SyntheticFuels!$B$4:$B$1000)*1,[1]OUT_SyntheticFuels!L$4:L$1000)</f>
        <v>2.4469719340881199E-5</v>
      </c>
      <c r="N2335" s="7" cm="1">
        <f t="array" ref="N2335">SUMPRODUCT(("SUP_WODBIOCCS"=[1]OUT_SyntheticFuels!$C$4:$C$1000)*1,("var_ncap"=[1]OUT_SyntheticFuels!$B$4:$B$1000)*1,[1]OUT_SyntheticFuels!M$4:M$1000)</f>
        <v>1.0825623405742201E-7</v>
      </c>
      <c r="O2335" s="7" cm="1">
        <f t="array" ref="O2335">SUMPRODUCT(("SUP_WODBIOCCS"=[1]OUT_SyntheticFuels!$C$4:$C$1000)*1,("var_ncap"=[1]OUT_SyntheticFuels!$B$4:$B$1000)*1,[1]OUT_SyntheticFuels!N$4:N$1000)</f>
        <v>2.3201213574716201E-5</v>
      </c>
      <c r="P2335" s="7" cm="1">
        <f t="array" ref="P2335">SUMPRODUCT(("SUP_WODBIOCCS"=[1]OUT_SyntheticFuels!$C$4:$C$1000)*1,("var_ncap"=[1]OUT_SyntheticFuels!$B$4:$B$1000)*1,[1]OUT_SyntheticFuels!O$4:O$1000)</f>
        <v>7.7324402575990703E-7</v>
      </c>
      <c r="Q2335" s="7" cm="1">
        <f t="array" ref="Q2335">SUMPRODUCT(("SUP_WODBIOCCS"=[1]OUT_SyntheticFuels!$C$4:$C$1000)*1,("var_ncap"=[1]OUT_SyntheticFuels!$B$4:$B$1000)*1,[1]OUT_SyntheticFuels!P$4:P$1000)</f>
        <v>6.2553606342558894E-5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1.4392286137985001E-2</v>
      </c>
      <c r="G2336" s="7" cm="1">
        <f t="array" ref="G2336">SUMPRODUCT(("SUP_BIONGA"=[1]OUT_SyntheticFuels!$C$4:$C$1000)*1,("var_ncap"=[1]OUT_SyntheticFuels!$B$4:$B$1000)*1,[1]OUT_SyntheticFuels!F$4:F$1000)</f>
        <v>8.41689570157797E-2</v>
      </c>
      <c r="H2336" s="7" cm="1">
        <f t="array" ref="H2336">SUMPRODUCT(("SUP_BIONGA"=[1]OUT_SyntheticFuels!$C$4:$C$1000)*1,("var_ncap"=[1]OUT_SyntheticFuels!$B$4:$B$1000)*1,[1]OUT_SyntheticFuels!G$4:G$1000)</f>
        <v>1.7377156389403799E-7</v>
      </c>
      <c r="I2336" s="7" cm="1">
        <f t="array" ref="I2336">SUMPRODUCT(("SUP_BIONGA"=[1]OUT_SyntheticFuels!$C$4:$C$1000)*1,("var_ncap"=[1]OUT_SyntheticFuels!$B$4:$B$1000)*1,[1]OUT_SyntheticFuels!H$4:H$1000)</f>
        <v>1.9949678940481899E-7</v>
      </c>
      <c r="J2336" s="7" cm="1">
        <f t="array" ref="J2336">SUMPRODUCT(("SUP_BIONGA"=[1]OUT_SyntheticFuels!$C$4:$C$1000)*1,("var_ncap"=[1]OUT_SyntheticFuels!$B$4:$B$1000)*1,[1]OUT_SyntheticFuels!I$4:I$1000)</f>
        <v>1.52649047763671E-6</v>
      </c>
      <c r="K2336" s="7" cm="1">
        <f t="array" ref="K2336">SUMPRODUCT(("SUP_BIONGA"=[1]OUT_SyntheticFuels!$C$4:$C$1000)*1,("var_ncap"=[1]OUT_SyntheticFuels!$B$4:$B$1000)*1,[1]OUT_SyntheticFuels!J$4:J$1000)</f>
        <v>3.4301883453860399E-2</v>
      </c>
      <c r="L2336" s="7" cm="1">
        <f t="array" ref="L2336">SUMPRODUCT(("SUP_BIONGA"=[1]OUT_SyntheticFuels!$C$4:$C$1000)*1,("var_ncap"=[1]OUT_SyntheticFuels!$B$4:$B$1000)*1,[1]OUT_SyntheticFuels!K$4:K$1000)</f>
        <v>5.7648125569275899E-2</v>
      </c>
      <c r="M2336" s="7" cm="1">
        <f t="array" ref="M2336">SUMPRODUCT(("SUP_BIONGA"=[1]OUT_SyntheticFuels!$C$4:$C$1000)*1,("var_ncap"=[1]OUT_SyntheticFuels!$B$4:$B$1000)*1,[1]OUT_SyntheticFuels!L$4:L$1000)</f>
        <v>1.18121392632789E-2</v>
      </c>
      <c r="N2336" s="7" cm="1">
        <f t="array" ref="N2336">SUMPRODUCT(("SUP_BIONGA"=[1]OUT_SyntheticFuels!$C$4:$C$1000)*1,("var_ncap"=[1]OUT_SyntheticFuels!$B$4:$B$1000)*1,[1]OUT_SyntheticFuels!M$4:M$1000)</f>
        <v>0.18314410975146</v>
      </c>
      <c r="O2336" s="7" cm="1">
        <f t="array" ref="O2336">SUMPRODUCT(("SUP_BIONGA"=[1]OUT_SyntheticFuels!$C$4:$C$1000)*1,("var_ncap"=[1]OUT_SyntheticFuels!$B$4:$B$1000)*1,[1]OUT_SyntheticFuels!N$4:N$1000)</f>
        <v>2.9763491333110299E-2</v>
      </c>
      <c r="P2336" s="7" cm="1">
        <f t="array" ref="P2336">SUMPRODUCT(("SUP_BIONGA"=[1]OUT_SyntheticFuels!$C$4:$C$1000)*1,("var_ncap"=[1]OUT_SyntheticFuels!$B$4:$B$1000)*1,[1]OUT_SyntheticFuels!O$4:O$1000)</f>
        <v>5.7649713815317798E-2</v>
      </c>
      <c r="Q2336" s="7" cm="1">
        <f t="array" ref="Q2336">SUMPRODUCT(("SUP_BIONGA"=[1]OUT_SyntheticFuels!$C$4:$C$1000)*1,("var_ncap"=[1]OUT_SyntheticFuels!$B$4:$B$1000)*1,[1]OUT_SyntheticFuels!P$4:P$1000)</f>
        <v>1.18603995516922E-2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0.16126128882551799</v>
      </c>
      <c r="G2337" s="7" cm="1">
        <f t="array" ref="G2337">SUMPRODUCT(("CT_CWODPLT"=[1]OUT_SyntheticFuels!$C$4:$C$1000)*1,("var_ncap"=[1]OUT_SyntheticFuels!$B$4:$B$1000)*1,[1]OUT_SyntheticFuels!F$4:F$1000)</f>
        <v>4.6416007284141199E-2</v>
      </c>
      <c r="H2337" s="7" cm="1">
        <f t="array" ref="H2337">SUMPRODUCT(("CT_CWODPLT"=[1]OUT_SyntheticFuels!$C$4:$C$1000)*1,("var_ncap"=[1]OUT_SyntheticFuels!$B$4:$B$1000)*1,[1]OUT_SyntheticFuels!G$4:G$1000)</f>
        <v>2.1296025338766601E-6</v>
      </c>
      <c r="I2337" s="7" cm="1">
        <f t="array" ref="I2337">SUMPRODUCT(("CT_CWODPLT"=[1]OUT_SyntheticFuels!$C$4:$C$1000)*1,("var_ncap"=[1]OUT_SyntheticFuels!$B$4:$B$1000)*1,[1]OUT_SyntheticFuels!H$4:H$1000)</f>
        <v>4.33029184323964E-6</v>
      </c>
      <c r="J2337" s="7" cm="1">
        <f t="array" ref="J2337">SUMPRODUCT(("CT_CWODPLT"=[1]OUT_SyntheticFuels!$C$4:$C$1000)*1,("var_ncap"=[1]OUT_SyntheticFuels!$B$4:$B$1000)*1,[1]OUT_SyntheticFuels!I$4:I$1000)</f>
        <v>0.17064387826332</v>
      </c>
      <c r="K2337" s="7" cm="1">
        <f t="array" ref="K2337">SUMPRODUCT(("CT_CWODPLT"=[1]OUT_SyntheticFuels!$C$4:$C$1000)*1,("var_ncap"=[1]OUT_SyntheticFuels!$B$4:$B$1000)*1,[1]OUT_SyntheticFuels!J$4:J$1000)</f>
        <v>0.188605010054233</v>
      </c>
      <c r="L2337" s="7" cm="1">
        <f t="array" ref="L2337">SUMPRODUCT(("CT_CWODPLT"=[1]OUT_SyntheticFuels!$C$4:$C$1000)*1,("var_ncap"=[1]OUT_SyntheticFuels!$B$4:$B$1000)*1,[1]OUT_SyntheticFuels!K$4:K$1000)</f>
        <v>9.6613019696977998E-2</v>
      </c>
      <c r="M2337" s="7" cm="1">
        <f t="array" ref="M2337">SUMPRODUCT(("CT_CWODPLT"=[1]OUT_SyntheticFuels!$C$4:$C$1000)*1,("var_ncap"=[1]OUT_SyntheticFuels!$B$4:$B$1000)*1,[1]OUT_SyntheticFuels!L$4:L$1000)</f>
        <v>3.7542022546446197E-5</v>
      </c>
      <c r="N2337" s="7" cm="1">
        <f t="array" ref="N2337">SUMPRODUCT(("CT_CWODPLT"=[1]OUT_SyntheticFuels!$C$4:$C$1000)*1,("var_ncap"=[1]OUT_SyntheticFuels!$B$4:$B$1000)*1,[1]OUT_SyntheticFuels!M$4:M$1000)</f>
        <v>0.13107680684127301</v>
      </c>
      <c r="O2337" s="7" cm="1">
        <f t="array" ref="O2337">SUMPRODUCT(("CT_CWODPLT"=[1]OUT_SyntheticFuels!$C$4:$C$1000)*1,("var_ncap"=[1]OUT_SyntheticFuels!$B$4:$B$1000)*1,[1]OUT_SyntheticFuels!N$4:N$1000)</f>
        <v>0.227309556242664</v>
      </c>
      <c r="P2337" s="7" cm="1">
        <f t="array" ref="P2337">SUMPRODUCT(("CT_CWODPLT"=[1]OUT_SyntheticFuels!$C$4:$C$1000)*1,("var_ncap"=[1]OUT_SyntheticFuels!$B$4:$B$1000)*1,[1]OUT_SyntheticFuels!O$4:O$1000)</f>
        <v>9.1148732297038307E-2</v>
      </c>
      <c r="Q2337" s="7" cm="1">
        <f t="array" ref="Q2337">SUMPRODUCT(("CT_CWODPLT"=[1]OUT_SyntheticFuels!$C$4:$C$1000)*1,("var_ncap"=[1]OUT_SyntheticFuels!$B$4:$B$1000)*1,[1]OUT_SyntheticFuels!P$4:P$1000)</f>
        <v>1.7865533039769498E-5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5.1991330606965203E-7</v>
      </c>
      <c r="J2338" s="7" cm="1">
        <f t="array" ref="J2338">SUMPRODUCT(("SUP_H2NGA"=[1]OUT_SyntheticFuels!$C$4:$C$1000)*1,("var_ncap"=[1]OUT_SyntheticFuels!$B$4:$B$1000)*1,[1]OUT_SyntheticFuels!I$4:I$1000)</f>
        <v>2.1899897660475399E-6</v>
      </c>
      <c r="K2338" s="7" cm="1">
        <f t="array" ref="K2338">SUMPRODUCT(("SUP_H2NGA"=[1]OUT_SyntheticFuels!$C$4:$C$1000)*1,("var_ncap"=[1]OUT_SyntheticFuels!$B$4:$B$1000)*1,[1]OUT_SyntheticFuels!J$4:J$1000)</f>
        <v>1.07439687184202E-4</v>
      </c>
      <c r="L2338" s="7" cm="1">
        <f t="array" ref="L2338">SUMPRODUCT(("SUP_H2NGA"=[1]OUT_SyntheticFuels!$C$4:$C$1000)*1,("var_ncap"=[1]OUT_SyntheticFuels!$B$4:$B$1000)*1,[1]OUT_SyntheticFuels!K$4:K$1000)</f>
        <v>8.3219936435298293E-6</v>
      </c>
      <c r="M2338" s="7" cm="1">
        <f t="array" ref="M2338">SUMPRODUCT(("SUP_H2NGA"=[1]OUT_SyntheticFuels!$C$4:$C$1000)*1,("var_ncap"=[1]OUT_SyntheticFuels!$B$4:$B$1000)*1,[1]OUT_SyntheticFuels!L$4:L$1000)</f>
        <v>3.5141729966539799E-4</v>
      </c>
      <c r="N2338" s="7" cm="1">
        <f t="array" ref="N2338">SUMPRODUCT(("SUP_H2NGA"=[1]OUT_SyntheticFuels!$C$4:$C$1000)*1,("var_ncap"=[1]OUT_SyntheticFuels!$B$4:$B$1000)*1,[1]OUT_SyntheticFuels!M$4:M$1000)</f>
        <v>0.19026137797580001</v>
      </c>
      <c r="O2338" s="7" cm="1">
        <f t="array" ref="O2338">SUMPRODUCT(("SUP_H2NGA"=[1]OUT_SyntheticFuels!$C$4:$C$1000)*1,("var_ncap"=[1]OUT_SyntheticFuels!$B$4:$B$1000)*1,[1]OUT_SyntheticFuels!N$4:N$1000)</f>
        <v>0.188416223497441</v>
      </c>
      <c r="P2338" s="7" cm="1">
        <f t="array" ref="P2338">SUMPRODUCT(("SUP_H2NGA"=[1]OUT_SyntheticFuels!$C$4:$C$1000)*1,("var_ncap"=[1]OUT_SyntheticFuels!$B$4:$B$1000)*1,[1]OUT_SyntheticFuels!O$4:O$1000)</f>
        <v>5.5428718570124998E-2</v>
      </c>
      <c r="Q2338" s="7" cm="1">
        <f t="array" ref="Q2338">SUMPRODUCT(("SUP_H2NGA"=[1]OUT_SyntheticFuels!$C$4:$C$1000)*1,("var_ncap"=[1]OUT_SyntheticFuels!$B$4:$B$1000)*1,[1]OUT_SyntheticFuels!P$4:P$1000)</f>
        <v>1.9049021865378001E-2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9.02742269489628E-7</v>
      </c>
      <c r="J2339" s="7" cm="1">
        <f t="array" ref="J2339">SUMPRODUCT(("SUP_H2DSL"=[1]OUT_SyntheticFuels!$C$4:$C$1000)*1,("var_ncap"=[1]OUT_SyntheticFuels!$B$4:$B$1000)*1,[1]OUT_SyntheticFuels!I$4:I$1000)</f>
        <v>4.6650824933642398E-6</v>
      </c>
      <c r="K2339" s="7" cm="1">
        <f t="array" ref="K2339">SUMPRODUCT(("SUP_H2DSL"=[1]OUT_SyntheticFuels!$C$4:$C$1000)*1,("var_ncap"=[1]OUT_SyntheticFuels!$B$4:$B$1000)*1,[1]OUT_SyntheticFuels!J$4:J$1000)</f>
        <v>3.9434717594068398E-4</v>
      </c>
      <c r="L2339" s="7" cm="1">
        <f t="array" ref="L2339">SUMPRODUCT(("SUP_H2DSL"=[1]OUT_SyntheticFuels!$C$4:$C$1000)*1,("var_ncap"=[1]OUT_SyntheticFuels!$B$4:$B$1000)*1,[1]OUT_SyntheticFuels!K$4:K$1000)</f>
        <v>5.0064378357537299E-6</v>
      </c>
      <c r="M2339" s="7" cm="1">
        <f t="array" ref="M2339">SUMPRODUCT(("SUP_H2DSL"=[1]OUT_SyntheticFuels!$C$4:$C$1000)*1,("var_ncap"=[1]OUT_SyntheticFuels!$B$4:$B$1000)*1,[1]OUT_SyntheticFuels!L$4:L$1000)</f>
        <v>9.1126807359677497E-6</v>
      </c>
      <c r="N2339" s="7" cm="1">
        <f t="array" ref="N2339">SUMPRODUCT(("SUP_H2DSL"=[1]OUT_SyntheticFuels!$C$4:$C$1000)*1,("var_ncap"=[1]OUT_SyntheticFuels!$B$4:$B$1000)*1,[1]OUT_SyntheticFuels!M$4:M$1000)</f>
        <v>5.4692838070179602E-6</v>
      </c>
      <c r="O2339" s="7" cm="1">
        <f t="array" ref="O2339">SUMPRODUCT(("SUP_H2DSL"=[1]OUT_SyntheticFuels!$C$4:$C$1000)*1,("var_ncap"=[1]OUT_SyntheticFuels!$B$4:$B$1000)*1,[1]OUT_SyntheticFuels!N$4:N$1000)</f>
        <v>3.4925305860289901E-4</v>
      </c>
      <c r="P2339" s="7" cm="1">
        <f t="array" ref="P2339">SUMPRODUCT(("SUP_H2DSL"=[1]OUT_SyntheticFuels!$C$4:$C$1000)*1,("var_ncap"=[1]OUT_SyntheticFuels!$B$4:$B$1000)*1,[1]OUT_SyntheticFuels!O$4:O$1000)</f>
        <v>6.5223371152808298E-6</v>
      </c>
      <c r="Q2339" s="7" cm="1">
        <f t="array" ref="Q2339">SUMPRODUCT(("SUP_H2DSL"=[1]OUT_SyntheticFuels!$C$4:$C$1000)*1,("var_ncap"=[1]OUT_SyntheticFuels!$B$4:$B$1000)*1,[1]OUT_SyntheticFuels!P$4:P$1000)</f>
        <v>3.9634930752344101E-4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4.2175548362810401E-7</v>
      </c>
      <c r="J2340" s="7" cm="1">
        <f t="array" ref="J2340">SUMPRODUCT(("SUP_H2GSL"=[1]OUT_SyntheticFuels!$C$4:$C$1000)*1,("var_ncap"=[1]OUT_SyntheticFuels!$B$4:$B$1000)*1,[1]OUT_SyntheticFuels!I$4:I$1000)</f>
        <v>5.3452870784924703E-6</v>
      </c>
      <c r="K2340" s="7" cm="1">
        <f t="array" ref="K2340">SUMPRODUCT(("SUP_H2GSL"=[1]OUT_SyntheticFuels!$C$4:$C$1000)*1,("var_ncap"=[1]OUT_SyntheticFuels!$B$4:$B$1000)*1,[1]OUT_SyntheticFuels!J$4:J$1000)</f>
        <v>3.14393556361756E-2</v>
      </c>
      <c r="L2340" s="7" cm="1">
        <f t="array" ref="L2340">SUMPRODUCT(("SUP_H2GSL"=[1]OUT_SyntheticFuels!$C$4:$C$1000)*1,("var_ncap"=[1]OUT_SyntheticFuels!$B$4:$B$1000)*1,[1]OUT_SyntheticFuels!K$4:K$1000)</f>
        <v>4.53066117402728E-6</v>
      </c>
      <c r="M2340" s="7" cm="1">
        <f t="array" ref="M2340">SUMPRODUCT(("SUP_H2GSL"=[1]OUT_SyntheticFuels!$C$4:$C$1000)*1,("var_ncap"=[1]OUT_SyntheticFuels!$B$4:$B$1000)*1,[1]OUT_SyntheticFuels!L$4:L$1000)</f>
        <v>1.18777043426292E-2</v>
      </c>
      <c r="N2340" s="7" cm="1">
        <f t="array" ref="N2340">SUMPRODUCT(("SUP_H2GSL"=[1]OUT_SyntheticFuels!$C$4:$C$1000)*1,("var_ncap"=[1]OUT_SyntheticFuels!$B$4:$B$1000)*1,[1]OUT_SyntheticFuels!M$4:M$1000)</f>
        <v>2.51822083487798E-6</v>
      </c>
      <c r="O2340" s="7" cm="1">
        <f t="array" ref="O2340">SUMPRODUCT(("SUP_H2GSL"=[1]OUT_SyntheticFuels!$C$4:$C$1000)*1,("var_ncap"=[1]OUT_SyntheticFuels!$B$4:$B$1000)*1,[1]OUT_SyntheticFuels!N$4:N$1000)</f>
        <v>1.5860793864292799E-5</v>
      </c>
      <c r="P2340" s="7" cm="1">
        <f t="array" ref="P2340">SUMPRODUCT(("SUP_H2GSL"=[1]OUT_SyntheticFuels!$C$4:$C$1000)*1,("var_ncap"=[1]OUT_SyntheticFuels!$B$4:$B$1000)*1,[1]OUT_SyntheticFuels!O$4:O$1000)</f>
        <v>4.2697790677995497E-6</v>
      </c>
      <c r="Q2340" s="7" cm="1">
        <f t="array" ref="Q2340">SUMPRODUCT(("SUP_H2GSL"=[1]OUT_SyntheticFuels!$C$4:$C$1000)*1,("var_ncap"=[1]OUT_SyntheticFuels!$B$4:$B$1000)*1,[1]OUT_SyntheticFuels!P$4:P$1000)</f>
        <v>8.8826584503813606E-3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695.79895008910773</v>
      </c>
      <c r="D3" s="3">
        <f t="shared" ref="D3:H3" si="0">SUM(D4:D7)</f>
        <v>686.39234497244513</v>
      </c>
      <c r="E3" s="3">
        <f t="shared" si="0"/>
        <v>685.27344544971311</v>
      </c>
      <c r="F3" s="3">
        <f t="shared" si="0"/>
        <v>627.9085648023713</v>
      </c>
      <c r="G3" s="3">
        <f t="shared" si="0"/>
        <v>584.97859022143848</v>
      </c>
      <c r="H3" s="3">
        <f t="shared" si="0"/>
        <v>563.4054041163788</v>
      </c>
    </row>
    <row r="4" spans="2:8" x14ac:dyDescent="0.5">
      <c r="B4" s="23" t="s">
        <v>1727</v>
      </c>
      <c r="C4" s="1">
        <f>'SPS1'!F763</f>
        <v>142.21751518357354</v>
      </c>
      <c r="D4" s="1">
        <f>'SPS1'!G763</f>
        <v>141.15568432520976</v>
      </c>
      <c r="E4" s="1">
        <f>'SPS1'!H763</f>
        <v>142.68938412319693</v>
      </c>
      <c r="F4" s="1">
        <f>'SPS1'!I763</f>
        <v>144.11514212217082</v>
      </c>
      <c r="G4" s="1">
        <f>'SPS1'!J763</f>
        <v>142.69315814201823</v>
      </c>
      <c r="H4" s="1">
        <f>'SPS1'!K763</f>
        <v>141.96245540345421</v>
      </c>
    </row>
    <row r="5" spans="2:8" x14ac:dyDescent="0.5">
      <c r="B5" s="23" t="s">
        <v>1728</v>
      </c>
      <c r="C5" s="1">
        <f>'SPS1'!F882</f>
        <v>140.10111174765316</v>
      </c>
      <c r="D5" s="1">
        <f>'SPS1'!G882</f>
        <v>139.7968356273816</v>
      </c>
      <c r="E5" s="1">
        <f>'SPS1'!H882</f>
        <v>142.82927982223143</v>
      </c>
      <c r="F5" s="1">
        <f>'SPS1'!I882</f>
        <v>134.89255700564746</v>
      </c>
      <c r="G5" s="1">
        <f>'SPS1'!J882</f>
        <v>132.41334828236066</v>
      </c>
      <c r="H5" s="1">
        <f>'SPS1'!K882</f>
        <v>130.92643876533432</v>
      </c>
    </row>
    <row r="6" spans="2:8" x14ac:dyDescent="0.5">
      <c r="B6" s="23" t="s">
        <v>1729</v>
      </c>
      <c r="C6" s="1">
        <f>'SPS1'!F972</f>
        <v>217.2870060843253</v>
      </c>
      <c r="D6" s="1">
        <f>'SPS1'!G972</f>
        <v>218.14219825178492</v>
      </c>
      <c r="E6" s="1">
        <f>'SPS1'!H972</f>
        <v>218.60767999469118</v>
      </c>
      <c r="F6" s="1">
        <f>'SPS1'!I972</f>
        <v>213.93408289069217</v>
      </c>
      <c r="G6" s="1">
        <f>'SPS1'!J972</f>
        <v>208.35197202490502</v>
      </c>
      <c r="H6" s="1">
        <f>'SPS1'!K972</f>
        <v>199.0559151844129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196.1933170735557</v>
      </c>
      <c r="D7" s="1">
        <f>'SPS1'!G1136+'SPS1'!G1315+'SPS1'!G1399+'SPS1'!G1483+'SPS1'!G1490+'SPS1'!G1497+'SPS1'!G1546+'SPS1'!G1593+'SPS1'!G1640</f>
        <v>187.29762676806885</v>
      </c>
      <c r="E7" s="1">
        <f>'SPS1'!H1136+'SPS1'!H1315+'SPS1'!H1399+'SPS1'!H1483+'SPS1'!H1490+'SPS1'!H1497+'SPS1'!H1546+'SPS1'!H1593+'SPS1'!H1640</f>
        <v>181.14710150959363</v>
      </c>
      <c r="F7" s="1">
        <f>'SPS1'!I1136+'SPS1'!I1315+'SPS1'!I1399+'SPS1'!I1483+'SPS1'!I1490+'SPS1'!I1497+'SPS1'!I1546+'SPS1'!I1593+'SPS1'!I1640</f>
        <v>134.96678278386082</v>
      </c>
      <c r="G7" s="1">
        <f>'SPS1'!J1136+'SPS1'!J1315+'SPS1'!J1399+'SPS1'!J1483+'SPS1'!J1490+'SPS1'!J1497+'SPS1'!J1546+'SPS1'!J1593+'SPS1'!J1640</f>
        <v>101.52011177215461</v>
      </c>
      <c r="H7" s="1">
        <f>'SPS1'!K1136+'SPS1'!K1315+'SPS1'!K1399+'SPS1'!K1483+'SPS1'!K1490+'SPS1'!K1497+'SPS1'!K1546+'SPS1'!K1593+'SPS1'!K1640</f>
        <v>91.460594763177369</v>
      </c>
    </row>
    <row r="8" spans="2:8" x14ac:dyDescent="0.5">
      <c r="B8" s="2" t="s">
        <v>1735</v>
      </c>
      <c r="C8" s="3">
        <f>SUM(C9:C12)</f>
        <v>509.59489043282906</v>
      </c>
      <c r="D8" s="3">
        <f t="shared" ref="D8:H8" si="1">SUM(D9:D12)</f>
        <v>498.35887725784022</v>
      </c>
      <c r="E8" s="3">
        <f t="shared" si="1"/>
        <v>507.54939767231161</v>
      </c>
      <c r="F8" s="3">
        <f t="shared" si="1"/>
        <v>540.02760793807363</v>
      </c>
      <c r="G8" s="3">
        <f t="shared" si="1"/>
        <v>551.60231106198989</v>
      </c>
      <c r="H8" s="3">
        <f t="shared" si="1"/>
        <v>475.74585432840354</v>
      </c>
    </row>
    <row r="9" spans="2:8" x14ac:dyDescent="0.5">
      <c r="B9" s="23" t="s">
        <v>1732</v>
      </c>
      <c r="C9" s="1">
        <f>'SPS1'!F291+'SPS1'!F409</f>
        <v>493.29120808253197</v>
      </c>
      <c r="D9" s="1">
        <f>'SPS1'!G291+'SPS1'!G409</f>
        <v>475.89819811415629</v>
      </c>
      <c r="E9" s="1">
        <f>'SPS1'!H291+'SPS1'!H409</f>
        <v>482.66789096065003</v>
      </c>
      <c r="F9" s="1">
        <f>'SPS1'!I291+'SPS1'!I409</f>
        <v>516.85479477165029</v>
      </c>
      <c r="G9" s="1">
        <f>'SPS1'!J291+'SPS1'!J409</f>
        <v>513.32398808045934</v>
      </c>
      <c r="H9" s="1">
        <f>'SPS1'!K291+'SPS1'!K409</f>
        <v>438.4267634051331</v>
      </c>
    </row>
    <row r="10" spans="2:8" x14ac:dyDescent="0.5">
      <c r="B10" s="23" t="s">
        <v>1733</v>
      </c>
      <c r="C10" s="1">
        <f>'SPS1'!F590+'SPS1'!F604+'SPS1'!F644</f>
        <v>16.298833250627752</v>
      </c>
      <c r="D10" s="1">
        <f>'SPS1'!G590+'SPS1'!G604+'SPS1'!G644</f>
        <v>22.453620419748841</v>
      </c>
      <c r="E10" s="1">
        <f>'SPS1'!H590+'SPS1'!H604+'SPS1'!H644</f>
        <v>24.874557611340169</v>
      </c>
      <c r="F10" s="1">
        <f>'SPS1'!I590+'SPS1'!I604+'SPS1'!I644</f>
        <v>23.11741850908264</v>
      </c>
      <c r="G10" s="1">
        <f>'SPS1'!J590+'SPS1'!J604+'SPS1'!J644</f>
        <v>23.097315754879144</v>
      </c>
      <c r="H10" s="1">
        <f>'SPS1'!K590+'SPS1'!K604+'SPS1'!K644</f>
        <v>22.579904672558495</v>
      </c>
    </row>
    <row r="11" spans="2:8" x14ac:dyDescent="0.5">
      <c r="B11" s="23" t="s">
        <v>1731</v>
      </c>
      <c r="C11" s="1">
        <f>'SPS1'!F679</f>
        <v>4.8490996693398214E-3</v>
      </c>
      <c r="D11" s="1">
        <f>'SPS1'!G679</f>
        <v>7.0587239350527959E-3</v>
      </c>
      <c r="E11" s="1">
        <f>'SPS1'!H679</f>
        <v>6.9491003214290706E-3</v>
      </c>
      <c r="F11" s="1">
        <f>'SPS1'!I679</f>
        <v>5.5394657340637456E-2</v>
      </c>
      <c r="G11" s="1">
        <f>'SPS1'!J679</f>
        <v>15.181007226651396</v>
      </c>
      <c r="H11" s="1">
        <f>'SPS1'!K679</f>
        <v>14.739137570325783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4.8680386158176468E-5</v>
      </c>
    </row>
    <row r="13" spans="2:8" x14ac:dyDescent="0.5">
      <c r="B13" s="2" t="s">
        <v>1736</v>
      </c>
      <c r="C13" s="3">
        <f>'SPS1'!F2+'SPS1'!F20-'SPS1'!F57</f>
        <v>962.44292510395974</v>
      </c>
      <c r="D13" s="3">
        <f>'SPS1'!G2+'SPS1'!G20-'SPS1'!G57</f>
        <v>960.3701853700619</v>
      </c>
      <c r="E13" s="3">
        <f>'SPS1'!H2+'SPS1'!H20-'SPS1'!H57</f>
        <v>925.05478576015696</v>
      </c>
      <c r="F13" s="3">
        <f>'SPS1'!I2+'SPS1'!I20-'SPS1'!I57</f>
        <v>879.05265273104317</v>
      </c>
      <c r="G13" s="3">
        <f>'SPS1'!J2+'SPS1'!J20-'SPS1'!J57</f>
        <v>828.15548838205473</v>
      </c>
      <c r="H13" s="3">
        <f>'SPS1'!K2+'SPS1'!K20-'SPS1'!K57</f>
        <v>763.35350667482646</v>
      </c>
    </row>
    <row r="14" spans="2:8" x14ac:dyDescent="0.5">
      <c r="B14" s="23" t="s">
        <v>1737</v>
      </c>
      <c r="C14" s="1">
        <f>'SPS1'!F2</f>
        <v>300.18610046422037</v>
      </c>
      <c r="D14" s="1">
        <f>'SPS1'!G2</f>
        <v>293.64251349844511</v>
      </c>
      <c r="E14" s="1">
        <f>'SPS1'!H2</f>
        <v>331.40046998902699</v>
      </c>
      <c r="F14" s="1">
        <f>'SPS1'!I2</f>
        <v>376.75839785781795</v>
      </c>
      <c r="G14" s="1">
        <f>'SPS1'!J2</f>
        <v>420.97041529320484</v>
      </c>
      <c r="H14" s="1">
        <f>'SPS1'!K2</f>
        <v>432.86826233169381</v>
      </c>
    </row>
    <row r="15" spans="2:8" x14ac:dyDescent="0.5">
      <c r="B15" s="23" t="s">
        <v>19</v>
      </c>
      <c r="C15" s="1">
        <f>'SPS1'!F20</f>
        <v>779.42683773952081</v>
      </c>
      <c r="D15" s="1">
        <f>'SPS1'!G20</f>
        <v>702.35311753404903</v>
      </c>
      <c r="E15" s="1">
        <f>'SPS1'!H20</f>
        <v>658.08442887644105</v>
      </c>
      <c r="F15" s="1">
        <f>'SPS1'!I20</f>
        <v>571.58505697078579</v>
      </c>
      <c r="G15" s="1">
        <f>'SPS1'!J20</f>
        <v>456.0572758666313</v>
      </c>
      <c r="H15" s="1">
        <f>'SPS1'!K20</f>
        <v>365.10464780273429</v>
      </c>
    </row>
    <row r="16" spans="2:8" x14ac:dyDescent="0.5">
      <c r="B16" s="23" t="s">
        <v>24</v>
      </c>
      <c r="C16" s="1">
        <f>'SPS1'!F57</f>
        <v>117.17001309978143</v>
      </c>
      <c r="D16" s="1">
        <f>'SPS1'!G57</f>
        <v>35.625445662432313</v>
      </c>
      <c r="E16" s="1">
        <f>'SPS1'!H57</f>
        <v>64.430113105311051</v>
      </c>
      <c r="F16" s="1">
        <f>'SPS1'!I57</f>
        <v>69.290802097560587</v>
      </c>
      <c r="G16" s="1">
        <f>'SPS1'!J57</f>
        <v>48.872202777781489</v>
      </c>
      <c r="H16" s="1">
        <f>'SPS1'!K57</f>
        <v>34.619403459601585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2026-03-24T10:29:20Z</dcterms:modified>
</cp:coreProperties>
</file>